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urvas IDF" sheetId="2" r:id="rId1"/>
    <sheet name="Tormenta 2 Hr" sheetId="3" r:id="rId2"/>
    <sheet name="Tormenta 3 Hr" sheetId="4" r:id="rId3"/>
    <sheet name="Tormenta 6 Hr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D12" i="5"/>
  <c r="D34" i="5"/>
  <c r="D33" i="5"/>
  <c r="E33" i="5" s="1"/>
  <c r="G11" i="5" s="1"/>
  <c r="D32" i="5"/>
  <c r="D31" i="5"/>
  <c r="E31" i="5" s="1"/>
  <c r="G12" i="5" s="1"/>
  <c r="D30" i="5"/>
  <c r="D29" i="5"/>
  <c r="E29" i="5" s="1"/>
  <c r="G13" i="5" s="1"/>
  <c r="D28" i="5"/>
  <c r="D27" i="5"/>
  <c r="E27" i="5" s="1"/>
  <c r="G14" i="5" s="1"/>
  <c r="D26" i="5"/>
  <c r="D25" i="5"/>
  <c r="E25" i="5" s="1"/>
  <c r="G15" i="5" s="1"/>
  <c r="D24" i="5"/>
  <c r="D23" i="5"/>
  <c r="E23" i="5" s="1"/>
  <c r="G16" i="5" s="1"/>
  <c r="D22" i="5"/>
  <c r="D21" i="5"/>
  <c r="E21" i="5" s="1"/>
  <c r="G17" i="5" s="1"/>
  <c r="D20" i="5"/>
  <c r="D19" i="5"/>
  <c r="E19" i="5" s="1"/>
  <c r="G18" i="5" s="1"/>
  <c r="D18" i="5"/>
  <c r="D17" i="5"/>
  <c r="E17" i="5" s="1"/>
  <c r="G19" i="5" s="1"/>
  <c r="D16" i="5"/>
  <c r="D15" i="5"/>
  <c r="E15" i="5" s="1"/>
  <c r="G20" i="5" s="1"/>
  <c r="D13" i="5"/>
  <c r="E13" i="5" s="1"/>
  <c r="G21" i="5" s="1"/>
  <c r="D11" i="5"/>
  <c r="E11" i="5" s="1"/>
  <c r="G22" i="5" s="1"/>
  <c r="C6" i="5"/>
  <c r="H12" i="5" s="1"/>
  <c r="D22" i="4"/>
  <c r="D21" i="4"/>
  <c r="D20" i="4"/>
  <c r="D19" i="4"/>
  <c r="D18" i="4"/>
  <c r="D17" i="4"/>
  <c r="D16" i="4"/>
  <c r="D15" i="4"/>
  <c r="D14" i="4"/>
  <c r="D13" i="4"/>
  <c r="D12" i="4"/>
  <c r="D11" i="4"/>
  <c r="E11" i="4" s="1"/>
  <c r="G16" i="4" s="1"/>
  <c r="C6" i="4"/>
  <c r="D12" i="3"/>
  <c r="D18" i="3"/>
  <c r="E18" i="3" s="1"/>
  <c r="G18" i="3" s="1"/>
  <c r="D17" i="3"/>
  <c r="D16" i="3"/>
  <c r="D15" i="3"/>
  <c r="D14" i="3"/>
  <c r="D13" i="3"/>
  <c r="E13" i="3" s="1"/>
  <c r="G13" i="3" s="1"/>
  <c r="D11" i="3"/>
  <c r="E11" i="3" s="1"/>
  <c r="G14" i="3" s="1"/>
  <c r="C6" i="3"/>
  <c r="BL5" i="2"/>
  <c r="E15" i="2"/>
  <c r="E14" i="2"/>
  <c r="E8" i="2" s="1"/>
  <c r="E13" i="2"/>
  <c r="E12" i="2"/>
  <c r="E6" i="2" s="1"/>
  <c r="E7" i="2"/>
  <c r="H16" i="4" l="1"/>
  <c r="H14" i="3"/>
  <c r="H18" i="3"/>
  <c r="H13" i="3"/>
  <c r="E13" i="4"/>
  <c r="G15" i="4" s="1"/>
  <c r="H15" i="4" s="1"/>
  <c r="E15" i="4"/>
  <c r="G14" i="4" s="1"/>
  <c r="H14" i="4" s="1"/>
  <c r="E17" i="4"/>
  <c r="G13" i="4" s="1"/>
  <c r="H13" i="4" s="1"/>
  <c r="E19" i="4"/>
  <c r="G12" i="4" s="1"/>
  <c r="H12" i="4" s="1"/>
  <c r="E21" i="4"/>
  <c r="G11" i="4" s="1"/>
  <c r="H11" i="4" s="1"/>
  <c r="E15" i="3"/>
  <c r="G12" i="3" s="1"/>
  <c r="H12" i="3" s="1"/>
  <c r="E17" i="3"/>
  <c r="G11" i="3" s="1"/>
  <c r="H11" i="3" s="1"/>
  <c r="I11" i="3" s="1"/>
  <c r="E34" i="5"/>
  <c r="G34" i="5" s="1"/>
  <c r="H34" i="5" s="1"/>
  <c r="H22" i="5"/>
  <c r="H21" i="5"/>
  <c r="H20" i="5"/>
  <c r="H19" i="5"/>
  <c r="H18" i="5"/>
  <c r="H17" i="5"/>
  <c r="H16" i="5"/>
  <c r="H15" i="5"/>
  <c r="H14" i="5"/>
  <c r="H13" i="5"/>
  <c r="H11" i="5"/>
  <c r="I11" i="5" s="1"/>
  <c r="E12" i="5"/>
  <c r="G23" i="5" s="1"/>
  <c r="H23" i="5" s="1"/>
  <c r="E14" i="5"/>
  <c r="G24" i="5" s="1"/>
  <c r="H24" i="5" s="1"/>
  <c r="E16" i="5"/>
  <c r="G25" i="5" s="1"/>
  <c r="H25" i="5" s="1"/>
  <c r="E18" i="5"/>
  <c r="G26" i="5" s="1"/>
  <c r="H26" i="5" s="1"/>
  <c r="E20" i="5"/>
  <c r="G27" i="5" s="1"/>
  <c r="H27" i="5" s="1"/>
  <c r="E22" i="5"/>
  <c r="G28" i="5" s="1"/>
  <c r="H28" i="5" s="1"/>
  <c r="E24" i="5"/>
  <c r="G29" i="5" s="1"/>
  <c r="H29" i="5" s="1"/>
  <c r="E26" i="5"/>
  <c r="G30" i="5" s="1"/>
  <c r="H30" i="5" s="1"/>
  <c r="E28" i="5"/>
  <c r="G31" i="5" s="1"/>
  <c r="H31" i="5" s="1"/>
  <c r="E30" i="5"/>
  <c r="G32" i="5" s="1"/>
  <c r="H32" i="5" s="1"/>
  <c r="E32" i="5"/>
  <c r="G33" i="5" s="1"/>
  <c r="H33" i="5" s="1"/>
  <c r="I11" i="4"/>
  <c r="E12" i="4"/>
  <c r="G17" i="4" s="1"/>
  <c r="H17" i="4" s="1"/>
  <c r="E14" i="4"/>
  <c r="G18" i="4" s="1"/>
  <c r="H18" i="4" s="1"/>
  <c r="E16" i="4"/>
  <c r="G19" i="4" s="1"/>
  <c r="H19" i="4" s="1"/>
  <c r="E18" i="4"/>
  <c r="G20" i="4" s="1"/>
  <c r="H20" i="4" s="1"/>
  <c r="E20" i="4"/>
  <c r="G21" i="4" s="1"/>
  <c r="H21" i="4" s="1"/>
  <c r="E22" i="4"/>
  <c r="G22" i="4" s="1"/>
  <c r="H22" i="4" s="1"/>
  <c r="E12" i="3"/>
  <c r="G15" i="3" s="1"/>
  <c r="H15" i="3" s="1"/>
  <c r="E14" i="3"/>
  <c r="G16" i="3" s="1"/>
  <c r="H16" i="3" s="1"/>
  <c r="E16" i="3"/>
  <c r="G17" i="3" s="1"/>
  <c r="H17" i="3" s="1"/>
  <c r="E9" i="2"/>
  <c r="E16" i="2"/>
  <c r="I12" i="4" l="1"/>
  <c r="I13" i="4" s="1"/>
  <c r="J5" i="4"/>
  <c r="J12" i="4" s="1"/>
  <c r="K12" i="4" s="1"/>
  <c r="I12" i="5"/>
  <c r="I13" i="5" s="1"/>
  <c r="J5" i="5"/>
  <c r="I14" i="4"/>
  <c r="J5" i="3"/>
  <c r="J11" i="3" s="1"/>
  <c r="K11" i="3" s="1"/>
  <c r="K22" i="3" s="1"/>
  <c r="I12" i="3"/>
  <c r="H8" i="2"/>
  <c r="H7" i="2"/>
  <c r="H6" i="2"/>
  <c r="K8" i="2" s="1"/>
  <c r="K10" i="2"/>
  <c r="J12" i="5" l="1"/>
  <c r="K12" i="5" s="1"/>
  <c r="J11" i="5"/>
  <c r="K11" i="5" s="1"/>
  <c r="J13" i="4"/>
  <c r="K13" i="4" s="1"/>
  <c r="J11" i="4"/>
  <c r="K11" i="4" s="1"/>
  <c r="J13" i="5"/>
  <c r="K13" i="5" s="1"/>
  <c r="I14" i="5"/>
  <c r="J14" i="4"/>
  <c r="K14" i="4" s="1"/>
  <c r="I15" i="4"/>
  <c r="J12" i="3"/>
  <c r="K12" i="3" s="1"/>
  <c r="K23" i="3" s="1"/>
  <c r="I13" i="3"/>
  <c r="K7" i="2"/>
  <c r="K11" i="2"/>
  <c r="K9" i="2"/>
  <c r="K12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BH11" i="2"/>
  <c r="BD11" i="2"/>
  <c r="AZ11" i="2"/>
  <c r="AV11" i="2"/>
  <c r="AR11" i="2"/>
  <c r="AN11" i="2"/>
  <c r="AJ11" i="2"/>
  <c r="AF11" i="2"/>
  <c r="AB11" i="2"/>
  <c r="X11" i="2"/>
  <c r="T11" i="2"/>
  <c r="P11" i="2"/>
  <c r="BF11" i="2"/>
  <c r="BB11" i="2"/>
  <c r="AX11" i="2"/>
  <c r="AT11" i="2"/>
  <c r="AP11" i="2"/>
  <c r="AL11" i="2"/>
  <c r="AH11" i="2"/>
  <c r="AD11" i="2"/>
  <c r="Z11" i="2"/>
  <c r="V11" i="2"/>
  <c r="R11" i="2"/>
  <c r="N11" i="2"/>
  <c r="BH9" i="2"/>
  <c r="BF9" i="2"/>
  <c r="BD9" i="2"/>
  <c r="BB9" i="2"/>
  <c r="AZ9" i="2"/>
  <c r="AX9" i="2"/>
  <c r="AV9" i="2"/>
  <c r="AT9" i="2"/>
  <c r="AR9" i="2"/>
  <c r="AP9" i="2"/>
  <c r="AN9" i="2"/>
  <c r="AL9" i="2"/>
  <c r="AJ9" i="2"/>
  <c r="AH9" i="2"/>
  <c r="AF9" i="2"/>
  <c r="AD9" i="2"/>
  <c r="AB9" i="2"/>
  <c r="Z9" i="2"/>
  <c r="X9" i="2"/>
  <c r="V9" i="2"/>
  <c r="T9" i="2"/>
  <c r="R9" i="2"/>
  <c r="P9" i="2"/>
  <c r="N9" i="2"/>
  <c r="BI9" i="2"/>
  <c r="BG9" i="2"/>
  <c r="BE9" i="2"/>
  <c r="BC9" i="2"/>
  <c r="BA9" i="2"/>
  <c r="AY9" i="2"/>
  <c r="AW9" i="2"/>
  <c r="AS9" i="2"/>
  <c r="AO9" i="2"/>
  <c r="AK9" i="2"/>
  <c r="AG9" i="2"/>
  <c r="AC9" i="2"/>
  <c r="Y9" i="2"/>
  <c r="U9" i="2"/>
  <c r="Q9" i="2"/>
  <c r="AU9" i="2"/>
  <c r="AQ9" i="2"/>
  <c r="AM9" i="2"/>
  <c r="AI9" i="2"/>
  <c r="AE9" i="2"/>
  <c r="AA9" i="2"/>
  <c r="W9" i="2"/>
  <c r="S9" i="2"/>
  <c r="O9" i="2"/>
  <c r="J14" i="5" l="1"/>
  <c r="K14" i="5" s="1"/>
  <c r="I15" i="5"/>
  <c r="J15" i="5" s="1"/>
  <c r="J15" i="4"/>
  <c r="K15" i="4" s="1"/>
  <c r="I16" i="4"/>
  <c r="J13" i="3"/>
  <c r="K13" i="3" s="1"/>
  <c r="K24" i="3" s="1"/>
  <c r="I14" i="3"/>
  <c r="BH13" i="2"/>
  <c r="BD13" i="2"/>
  <c r="AZ13" i="2"/>
  <c r="AV13" i="2"/>
  <c r="AR13" i="2"/>
  <c r="AN13" i="2"/>
  <c r="AJ13" i="2"/>
  <c r="AF13" i="2"/>
  <c r="AB13" i="2"/>
  <c r="X13" i="2"/>
  <c r="T13" i="2"/>
  <c r="P13" i="2"/>
  <c r="BI13" i="2"/>
  <c r="BA13" i="2"/>
  <c r="AS13" i="2"/>
  <c r="AK13" i="2"/>
  <c r="AC13" i="2"/>
  <c r="U13" i="2"/>
  <c r="BG13" i="2"/>
  <c r="AY13" i="2"/>
  <c r="AQ13" i="2"/>
  <c r="AI13" i="2"/>
  <c r="AA13" i="2"/>
  <c r="S13" i="2"/>
  <c r="BF13" i="2"/>
  <c r="BB13" i="2"/>
  <c r="AX13" i="2"/>
  <c r="AT13" i="2"/>
  <c r="AP13" i="2"/>
  <c r="AL13" i="2"/>
  <c r="AH13" i="2"/>
  <c r="AD13" i="2"/>
  <c r="Z13" i="2"/>
  <c r="V13" i="2"/>
  <c r="R13" i="2"/>
  <c r="N13" i="2"/>
  <c r="BE13" i="2"/>
  <c r="AW13" i="2"/>
  <c r="AO13" i="2"/>
  <c r="AG13" i="2"/>
  <c r="Y13" i="2"/>
  <c r="Q13" i="2"/>
  <c r="BC13" i="2"/>
  <c r="AU13" i="2"/>
  <c r="AM13" i="2"/>
  <c r="AE13" i="2"/>
  <c r="W13" i="2"/>
  <c r="O13" i="2"/>
  <c r="BI12" i="2"/>
  <c r="BE12" i="2"/>
  <c r="BA12" i="2"/>
  <c r="AW12" i="2"/>
  <c r="AS12" i="2"/>
  <c r="AO12" i="2"/>
  <c r="AK12" i="2"/>
  <c r="AG12" i="2"/>
  <c r="AC12" i="2"/>
  <c r="Y12" i="2"/>
  <c r="U12" i="2"/>
  <c r="Q12" i="2"/>
  <c r="BG12" i="2"/>
  <c r="AY12" i="2"/>
  <c r="AQ12" i="2"/>
  <c r="AI12" i="2"/>
  <c r="AA12" i="2"/>
  <c r="S12" i="2"/>
  <c r="BF12" i="2"/>
  <c r="AX12" i="2"/>
  <c r="AP12" i="2"/>
  <c r="AH12" i="2"/>
  <c r="Z12" i="2"/>
  <c r="R12" i="2"/>
  <c r="BH12" i="2"/>
  <c r="AZ12" i="2"/>
  <c r="AR12" i="2"/>
  <c r="AJ12" i="2"/>
  <c r="AB12" i="2"/>
  <c r="T12" i="2"/>
  <c r="BC12" i="2"/>
  <c r="AU12" i="2"/>
  <c r="AM12" i="2"/>
  <c r="AE12" i="2"/>
  <c r="W12" i="2"/>
  <c r="O12" i="2"/>
  <c r="BB12" i="2"/>
  <c r="AT12" i="2"/>
  <c r="AL12" i="2"/>
  <c r="AD12" i="2"/>
  <c r="V12" i="2"/>
  <c r="N12" i="2"/>
  <c r="BD12" i="2"/>
  <c r="AV12" i="2"/>
  <c r="AN12" i="2"/>
  <c r="AF12" i="2"/>
  <c r="X12" i="2"/>
  <c r="P12" i="2"/>
  <c r="BH10" i="2"/>
  <c r="BD10" i="2"/>
  <c r="AZ10" i="2"/>
  <c r="AV10" i="2"/>
  <c r="AR10" i="2"/>
  <c r="BI10" i="2"/>
  <c r="BA10" i="2"/>
  <c r="AS10" i="2"/>
  <c r="AM10" i="2"/>
  <c r="AI10" i="2"/>
  <c r="AE10" i="2"/>
  <c r="AA10" i="2"/>
  <c r="W10" i="2"/>
  <c r="S10" i="2"/>
  <c r="O10" i="2"/>
  <c r="BC10" i="2"/>
  <c r="AU10" i="2"/>
  <c r="AN10" i="2"/>
  <c r="AJ10" i="2"/>
  <c r="AF10" i="2"/>
  <c r="AB10" i="2"/>
  <c r="X10" i="2"/>
  <c r="T10" i="2"/>
  <c r="P10" i="2"/>
  <c r="BF10" i="2"/>
  <c r="BB10" i="2"/>
  <c r="AX10" i="2"/>
  <c r="AT10" i="2"/>
  <c r="AP10" i="2"/>
  <c r="BE10" i="2"/>
  <c r="AW10" i="2"/>
  <c r="AO10" i="2"/>
  <c r="AK10" i="2"/>
  <c r="AG10" i="2"/>
  <c r="AC10" i="2"/>
  <c r="Y10" i="2"/>
  <c r="U10" i="2"/>
  <c r="Q10" i="2"/>
  <c r="BG10" i="2"/>
  <c r="AY10" i="2"/>
  <c r="AQ10" i="2"/>
  <c r="AL10" i="2"/>
  <c r="AH10" i="2"/>
  <c r="AD10" i="2"/>
  <c r="Z10" i="2"/>
  <c r="V10" i="2"/>
  <c r="R10" i="2"/>
  <c r="N10" i="2"/>
  <c r="BH8" i="2"/>
  <c r="BD8" i="2"/>
  <c r="AZ8" i="2"/>
  <c r="AV8" i="2"/>
  <c r="AR8" i="2"/>
  <c r="AN8" i="2"/>
  <c r="AJ8" i="2"/>
  <c r="AF8" i="2"/>
  <c r="AB8" i="2"/>
  <c r="X8" i="2"/>
  <c r="T8" i="2"/>
  <c r="P8" i="2"/>
  <c r="BG8" i="2"/>
  <c r="AY8" i="2"/>
  <c r="AQ8" i="2"/>
  <c r="AI8" i="2"/>
  <c r="AA8" i="2"/>
  <c r="S8" i="2"/>
  <c r="BI8" i="2"/>
  <c r="BA8" i="2"/>
  <c r="AS8" i="2"/>
  <c r="AK8" i="2"/>
  <c r="AC8" i="2"/>
  <c r="U8" i="2"/>
  <c r="BF8" i="2"/>
  <c r="AX8" i="2"/>
  <c r="AP8" i="2"/>
  <c r="AH8" i="2"/>
  <c r="Z8" i="2"/>
  <c r="R8" i="2"/>
  <c r="BC8" i="2"/>
  <c r="AM8" i="2"/>
  <c r="W8" i="2"/>
  <c r="BE8" i="2"/>
  <c r="AO8" i="2"/>
  <c r="Y8" i="2"/>
  <c r="BB8" i="2"/>
  <c r="AT8" i="2"/>
  <c r="AL8" i="2"/>
  <c r="AD8" i="2"/>
  <c r="V8" i="2"/>
  <c r="N8" i="2"/>
  <c r="AU8" i="2"/>
  <c r="AE8" i="2"/>
  <c r="O8" i="2"/>
  <c r="AW8" i="2"/>
  <c r="AG8" i="2"/>
  <c r="Q8" i="2"/>
  <c r="K15" i="5" l="1"/>
  <c r="I16" i="5"/>
  <c r="J16" i="4"/>
  <c r="K16" i="4" s="1"/>
  <c r="I17" i="4"/>
  <c r="J14" i="3"/>
  <c r="K14" i="3" s="1"/>
  <c r="K25" i="3" s="1"/>
  <c r="I15" i="3"/>
  <c r="J16" i="5" l="1"/>
  <c r="K16" i="5" s="1"/>
  <c r="I17" i="5"/>
  <c r="J17" i="4"/>
  <c r="K17" i="4" s="1"/>
  <c r="I18" i="4"/>
  <c r="J15" i="3"/>
  <c r="K15" i="3" s="1"/>
  <c r="K26" i="3" s="1"/>
  <c r="I16" i="3"/>
  <c r="J17" i="5" l="1"/>
  <c r="K17" i="5" s="1"/>
  <c r="I18" i="5"/>
  <c r="J18" i="4"/>
  <c r="K18" i="4" s="1"/>
  <c r="I19" i="4"/>
  <c r="J16" i="3"/>
  <c r="K16" i="3" s="1"/>
  <c r="K27" i="3" s="1"/>
  <c r="I17" i="3"/>
  <c r="J18" i="5" l="1"/>
  <c r="K18" i="5" s="1"/>
  <c r="I19" i="5"/>
  <c r="J19" i="4"/>
  <c r="K19" i="4" s="1"/>
  <c r="I20" i="4"/>
  <c r="J17" i="3"/>
  <c r="K17" i="3" s="1"/>
  <c r="K28" i="3" s="1"/>
  <c r="I18" i="3"/>
  <c r="J18" i="3" s="1"/>
  <c r="K18" i="3" s="1"/>
  <c r="K29" i="3" s="1"/>
  <c r="J19" i="5" l="1"/>
  <c r="K19" i="5" s="1"/>
  <c r="I20" i="5"/>
  <c r="J20" i="4"/>
  <c r="K20" i="4" s="1"/>
  <c r="I21" i="4"/>
  <c r="J20" i="5" l="1"/>
  <c r="K20" i="5" s="1"/>
  <c r="I21" i="5"/>
  <c r="J21" i="4"/>
  <c r="K21" i="4" s="1"/>
  <c r="I22" i="4"/>
  <c r="J22" i="4" s="1"/>
  <c r="K22" i="4" s="1"/>
  <c r="J21" i="5" l="1"/>
  <c r="K21" i="5" s="1"/>
  <c r="I22" i="5"/>
  <c r="J22" i="5" l="1"/>
  <c r="K22" i="5" s="1"/>
  <c r="I23" i="5"/>
  <c r="J23" i="5" l="1"/>
  <c r="K23" i="5" s="1"/>
  <c r="I24" i="5"/>
  <c r="J24" i="5" l="1"/>
  <c r="K24" i="5" s="1"/>
  <c r="I25" i="5"/>
  <c r="J25" i="5" l="1"/>
  <c r="K25" i="5" s="1"/>
  <c r="I26" i="5"/>
  <c r="J26" i="5" l="1"/>
  <c r="K26" i="5" s="1"/>
  <c r="I27" i="5"/>
  <c r="J27" i="5" l="1"/>
  <c r="K27" i="5" s="1"/>
  <c r="I28" i="5"/>
  <c r="J28" i="5" l="1"/>
  <c r="K28" i="5" s="1"/>
  <c r="I29" i="5"/>
  <c r="J29" i="5" l="1"/>
  <c r="K29" i="5" s="1"/>
  <c r="I30" i="5"/>
  <c r="J30" i="5" l="1"/>
  <c r="K30" i="5" s="1"/>
  <c r="I31" i="5"/>
  <c r="J31" i="5" l="1"/>
  <c r="K31" i="5" s="1"/>
  <c r="I32" i="5"/>
  <c r="J32" i="5" l="1"/>
  <c r="K32" i="5" s="1"/>
  <c r="I33" i="5"/>
  <c r="J33" i="5" l="1"/>
  <c r="K33" i="5" s="1"/>
  <c r="I34" i="5"/>
  <c r="J34" i="5" s="1"/>
  <c r="K34" i="5" s="1"/>
</calcChain>
</file>

<file path=xl/sharedStrings.xml><?xml version="1.0" encoding="utf-8"?>
<sst xmlns="http://schemas.openxmlformats.org/spreadsheetml/2006/main" count="142" uniqueCount="62">
  <si>
    <t>Tr</t>
  </si>
  <si>
    <t>P en 60 min (mm/hr)</t>
  </si>
  <si>
    <t>R =</t>
  </si>
  <si>
    <t>a =</t>
  </si>
  <si>
    <r>
      <t>α</t>
    </r>
    <r>
      <rPr>
        <b/>
        <i/>
        <vertAlign val="subscript"/>
        <sz val="11"/>
        <color rgb="FF002060"/>
        <rFont val="Calibri"/>
        <family val="2"/>
      </rPr>
      <t>Tr</t>
    </r>
  </si>
  <si>
    <t xml:space="preserve">Tr </t>
  </si>
  <si>
    <t>Duraciones en minutos</t>
  </si>
  <si>
    <t>b =</t>
  </si>
  <si>
    <t>(años)</t>
  </si>
  <si>
    <t>c =</t>
  </si>
  <si>
    <r>
      <t>R</t>
    </r>
    <r>
      <rPr>
        <vertAlign val="subscript"/>
        <sz val="11"/>
        <color theme="1"/>
        <rFont val="Calibri"/>
        <family val="2"/>
        <scheme val="minor"/>
      </rPr>
      <t>PROM</t>
    </r>
    <r>
      <rPr>
        <sz val="11"/>
        <color theme="1"/>
        <rFont val="Calibri"/>
        <family val="2"/>
        <scheme val="minor"/>
      </rPr>
      <t xml:space="preserve"> =</t>
    </r>
  </si>
  <si>
    <t>P max diaria (mm)</t>
  </si>
  <si>
    <t>Frecuencia</t>
  </si>
  <si>
    <t>F =</t>
  </si>
  <si>
    <t>IDF_ Chen (1983)</t>
  </si>
  <si>
    <t>Culiacán, Sinaloa</t>
  </si>
  <si>
    <t>HIETOGRAMA</t>
  </si>
  <si>
    <t>Periodo de Retorno</t>
  </si>
  <si>
    <t>Duración de la tormenta (h)</t>
  </si>
  <si>
    <t>Intervalos de tiempo (min)</t>
  </si>
  <si>
    <r>
      <t>Área de la Cuenca (Km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</si>
  <si>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Lluvia Total</t>
  </si>
  <si>
    <t>FRA=</t>
  </si>
  <si>
    <t>Duración</t>
  </si>
  <si>
    <t xml:space="preserve">Intensidad </t>
  </si>
  <si>
    <t>Incremento de Lluvia</t>
  </si>
  <si>
    <t xml:space="preserve">Incrementode Tiempo </t>
  </si>
  <si>
    <t>Lluvia Alternada</t>
  </si>
  <si>
    <t>Lluvia Corregida</t>
  </si>
  <si>
    <t>(minutos)</t>
  </si>
  <si>
    <t>(mm/h)</t>
  </si>
  <si>
    <t>(mm)</t>
  </si>
  <si>
    <t>Acumulada</t>
  </si>
  <si>
    <t>%</t>
  </si>
  <si>
    <t>Hidrograma</t>
  </si>
  <si>
    <t>15-0</t>
  </si>
  <si>
    <t>30-15</t>
  </si>
  <si>
    <t>45-30</t>
  </si>
  <si>
    <t>60-45</t>
  </si>
  <si>
    <t>75-60</t>
  </si>
  <si>
    <t>90-75</t>
  </si>
  <si>
    <t>105-90</t>
  </si>
  <si>
    <t>120-105</t>
  </si>
  <si>
    <t>Time</t>
  </si>
  <si>
    <t>% Total Storm</t>
  </si>
  <si>
    <t>135-120</t>
  </si>
  <si>
    <t>150-135</t>
  </si>
  <si>
    <t>165-150</t>
  </si>
  <si>
    <t>180-165</t>
  </si>
  <si>
    <t>195-180</t>
  </si>
  <si>
    <t>210-195</t>
  </si>
  <si>
    <t>225-210</t>
  </si>
  <si>
    <t>240-225</t>
  </si>
  <si>
    <t>255-240</t>
  </si>
  <si>
    <t>270-255</t>
  </si>
  <si>
    <t>285-270</t>
  </si>
  <si>
    <t>300-285</t>
  </si>
  <si>
    <t>315-300</t>
  </si>
  <si>
    <t>330-315</t>
  </si>
  <si>
    <t>345-330</t>
  </si>
  <si>
    <t>360-345</t>
  </si>
  <si>
    <t>SCT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</si>
</sst>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  <font>
      <b/>
      <i/>
      <vertAlign val="subscript"/>
      <sz val="11"/>
      <color rgb="FF002060"/>
      <name val="Calibri"/>
      <family val="2"/>
    </font>
    <font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/>
    <xf numFmtId="0" fontId="4" fillId="2" borderId="7" xfId="0" applyFont="1" applyFill="1" applyBorder="1"/>
    <xf numFmtId="0" fontId="8" fillId="0" borderId="8" xfId="0" applyFont="1" applyBorder="1"/>
    <xf numFmtId="0" fontId="0" fillId="3" borderId="3" xfId="0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4" fillId="2" borderId="9" xfId="0" applyFont="1" applyFill="1" applyBorder="1"/>
    <xf numFmtId="0" fontId="8" fillId="0" borderId="10" xfId="0" applyFont="1" applyBorder="1"/>
    <xf numFmtId="2" fontId="0" fillId="0" borderId="3" xfId="0" applyNumberFormat="1" applyBorder="1"/>
    <xf numFmtId="0" fontId="0" fillId="0" borderId="3" xfId="0" applyNumberFormat="1" applyFill="1" applyBorder="1"/>
    <xf numFmtId="0" fontId="0" fillId="0" borderId="0" xfId="0" applyNumberFormat="1" applyFill="1" applyBorder="1"/>
    <xf numFmtId="0" fontId="0" fillId="3" borderId="0" xfId="0" applyFill="1" applyBorder="1" applyAlignment="1"/>
    <xf numFmtId="0" fontId="0" fillId="4" borderId="5" xfId="0" applyFill="1" applyBorder="1"/>
    <xf numFmtId="0" fontId="2" fillId="2" borderId="11" xfId="0" applyFont="1" applyFill="1" applyBorder="1"/>
    <xf numFmtId="0" fontId="0" fillId="2" borderId="12" xfId="0" applyFill="1" applyBorder="1"/>
    <xf numFmtId="0" fontId="11" fillId="2" borderId="13" xfId="0" applyFont="1" applyFill="1" applyBorder="1"/>
    <xf numFmtId="0" fontId="12" fillId="0" borderId="14" xfId="0" applyFont="1" applyBorder="1"/>
    <xf numFmtId="0" fontId="0" fillId="0" borderId="6" xfId="0" applyBorder="1"/>
    <xf numFmtId="0" fontId="1" fillId="0" borderId="0" xfId="0" applyFont="1" applyFill="1" applyBorder="1"/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5" borderId="19" xfId="0" applyNumberFormat="1" applyFill="1" applyBorder="1"/>
    <xf numFmtId="0" fontId="0" fillId="5" borderId="8" xfId="0" applyNumberFormat="1" applyFill="1" applyBorder="1"/>
    <xf numFmtId="0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8" xfId="0" applyNumberFormat="1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0" fillId="0" borderId="19" xfId="0" applyBorder="1"/>
    <xf numFmtId="0" fontId="0" fillId="0" borderId="8" xfId="0" applyBorder="1"/>
    <xf numFmtId="0" fontId="0" fillId="5" borderId="18" xfId="0" applyNumberFormat="1" applyFill="1" applyBorder="1"/>
    <xf numFmtId="0" fontId="0" fillId="5" borderId="10" xfId="0" applyNumberFormat="1" applyFill="1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18" xfId="0" applyBorder="1"/>
    <xf numFmtId="0" fontId="0" fillId="0" borderId="10" xfId="0" applyBorder="1"/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20" xfId="0" applyFont="1" applyBorder="1"/>
    <xf numFmtId="0" fontId="0" fillId="0" borderId="7" xfId="0" applyBorder="1"/>
    <xf numFmtId="0" fontId="0" fillId="0" borderId="9" xfId="0" applyBorder="1"/>
    <xf numFmtId="0" fontId="2" fillId="5" borderId="1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5" borderId="15" xfId="0" applyNumberFormat="1" applyFill="1" applyBorder="1"/>
    <xf numFmtId="0" fontId="0" fillId="5" borderId="16" xfId="0" applyNumberFormat="1" applyFill="1" applyBorder="1"/>
    <xf numFmtId="0" fontId="0" fillId="0" borderId="15" xfId="0" applyNumberFormat="1" applyBorder="1"/>
    <xf numFmtId="0" fontId="0" fillId="0" borderId="17" xfId="0" applyNumberFormat="1" applyBorder="1"/>
    <xf numFmtId="0" fontId="0" fillId="0" borderId="19" xfId="0" applyNumberFormat="1" applyBorder="1"/>
    <xf numFmtId="0" fontId="0" fillId="5" borderId="8" xfId="0" applyFill="1" applyBorder="1"/>
    <xf numFmtId="0" fontId="0" fillId="5" borderId="10" xfId="0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6699"/>
      <color rgb="FF000066"/>
      <color rgb="FF0066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800" b="0">
                <a:solidFill>
                  <a:sysClr val="windowText" lastClr="000000"/>
                </a:solidFill>
              </a:rPr>
              <a:t>Curvas </a:t>
            </a:r>
            <a:r>
              <a:rPr lang="es-MX" sz="2000" b="0">
                <a:solidFill>
                  <a:sysClr val="windowText" lastClr="000000"/>
                </a:solidFill>
              </a:rPr>
              <a:t>Intensidad-Duración-Frecuencia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8001780787682"/>
          <c:y val="8.786310058223594E-2"/>
          <c:w val="0.81375760846576506"/>
          <c:h val="0.80637769463417919"/>
        </c:manualLayout>
      </c:layout>
      <c:scatterChart>
        <c:scatterStyle val="smoothMarker"/>
        <c:varyColors val="0"/>
        <c:ser>
          <c:idx val="0"/>
          <c:order val="0"/>
          <c:tx>
            <c:v>T r 2 años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Hrs)'!$N$6:$BI$6</c:f>
              <c:numCache>
                <c:formatCode>General</c:formatCode>
                <c:ptCount val="48"/>
                <c:pt idx="0">
                  <c:v>44.405844603789355</c:v>
                </c:pt>
                <c:pt idx="1">
                  <c:v>30.566909647442682</c:v>
                </c:pt>
                <c:pt idx="2">
                  <c:v>24.013631571870604</c:v>
                </c:pt>
                <c:pt idx="3">
                  <c:v>20.085878683987364</c:v>
                </c:pt>
                <c:pt idx="4">
                  <c:v>17.429360754716949</c:v>
                </c:pt>
                <c:pt idx="5">
                  <c:v>15.494269455212736</c:v>
                </c:pt>
                <c:pt idx="6">
                  <c:v>14.011901670724919</c:v>
                </c:pt>
                <c:pt idx="7">
                  <c:v>12.834170492556099</c:v>
                </c:pt>
                <c:pt idx="8">
                  <c:v>11.872240058961435</c:v>
                </c:pt>
                <c:pt idx="9">
                  <c:v>11.06933731055622</c:v>
                </c:pt>
                <c:pt idx="10">
                  <c:v>10.387352698292229</c:v>
                </c:pt>
                <c:pt idx="11">
                  <c:v>9.799679405063463</c:v>
                </c:pt>
                <c:pt idx="12">
                  <c:v>9.2871340129205944</c:v>
                </c:pt>
                <c:pt idx="13">
                  <c:v>8.8355090488851609</c:v>
                </c:pt>
                <c:pt idx="14">
                  <c:v>8.4340402377726509</c:v>
                </c:pt>
                <c:pt idx="15">
                  <c:v>8.0744112729494049</c:v>
                </c:pt>
                <c:pt idx="16">
                  <c:v>7.7500873323148518</c:v>
                </c:pt>
                <c:pt idx="17">
                  <c:v>7.4558566647445002</c:v>
                </c:pt>
                <c:pt idx="18">
                  <c:v>7.1875078437915665</c:v>
                </c:pt>
                <c:pt idx="19">
                  <c:v>6.9415978148576318</c:v>
                </c:pt>
                <c:pt idx="20">
                  <c:v>6.7152821198806567</c:v>
                </c:pt>
                <c:pt idx="21">
                  <c:v>6.5061885845403831</c:v>
                </c:pt>
                <c:pt idx="22">
                  <c:v>6.3123219493812854</c:v>
                </c:pt>
                <c:pt idx="23">
                  <c:v>6.131990899941866</c:v>
                </c:pt>
                <c:pt idx="24">
                  <c:v>5.9637515557879075</c:v>
                </c:pt>
                <c:pt idx="25">
                  <c:v>5.8063632200608639</c:v>
                </c:pt>
                <c:pt idx="26">
                  <c:v>5.6587533769552163</c:v>
                </c:pt>
                <c:pt idx="27">
                  <c:v>5.5199897452741711</c:v>
                </c:pt>
                <c:pt idx="28">
                  <c:v>5.3892577729194917</c:v>
                </c:pt>
                <c:pt idx="29">
                  <c:v>5.2658423680788449</c:v>
                </c:pt>
                <c:pt idx="30">
                  <c:v>5.1491129594320819</c:v>
                </c:pt>
                <c:pt idx="31">
                  <c:v>5.0385111942892387</c:v>
                </c:pt>
                <c:pt idx="32">
                  <c:v>4.9335407435182441</c:v>
                </c:pt>
                <c:pt idx="33">
                  <c:v>4.8337588014564927</c:v>
                </c:pt>
                <c:pt idx="34">
                  <c:v>4.7387689588982891</c:v>
                </c:pt>
                <c:pt idx="35">
                  <c:v>4.6482151955833126</c:v>
                </c:pt>
                <c:pt idx="36">
                  <c:v>4.5617767909933411</c:v>
                </c:pt>
                <c:pt idx="37">
                  <c:v>4.4791639927386928</c:v>
                </c:pt>
                <c:pt idx="38">
                  <c:v>4.4001143133234573</c:v>
                </c:pt>
                <c:pt idx="39">
                  <c:v>4.3243893507801925</c:v>
                </c:pt>
                <c:pt idx="40">
                  <c:v>4.2517720481589976</c:v>
                </c:pt>
                <c:pt idx="41">
                  <c:v>4.1820643223388974</c:v>
                </c:pt>
                <c:pt idx="42">
                  <c:v>4.1150850049993215</c:v>
                </c:pt>
                <c:pt idx="43">
                  <c:v>4.0506680485292437</c:v>
                </c:pt>
                <c:pt idx="44">
                  <c:v>3.9886609576809748</c:v>
                </c:pt>
                <c:pt idx="45">
                  <c:v>3.9289234142959635</c:v>
                </c:pt>
                <c:pt idx="46">
                  <c:v>3.8713260677502581</c:v>
                </c:pt>
                <c:pt idx="47">
                  <c:v>3.8157494681290443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88-4495-9874-F95990FA6A77}"/>
            </c:ext>
          </c:extLst>
        </c:ser>
        <c:ser>
          <c:idx val="1"/>
          <c:order val="1"/>
          <c:tx>
            <c:v>Tr 5 años</c:v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Hrs)'!$N$7:$BI$7</c:f>
              <c:numCache>
                <c:formatCode>General</c:formatCode>
                <c:ptCount val="48"/>
                <c:pt idx="0">
                  <c:v>103.10717816274088</c:v>
                </c:pt>
                <c:pt idx="1">
                  <c:v>70.974166284280727</c:v>
                </c:pt>
                <c:pt idx="2">
                  <c:v>55.757925807000532</c:v>
                </c:pt>
                <c:pt idx="3">
                  <c:v>46.637966026849462</c:v>
                </c:pt>
                <c:pt idx="4">
                  <c:v>40.469722412304485</c:v>
                </c:pt>
                <c:pt idx="5">
                  <c:v>35.976579557813565</c:v>
                </c:pt>
                <c:pt idx="6">
                  <c:v>32.534628152055362</c:v>
                </c:pt>
                <c:pt idx="7">
                  <c:v>29.800021041240388</c:v>
                </c:pt>
                <c:pt idx="8">
                  <c:v>27.566487742149754</c:v>
                </c:pt>
                <c:pt idx="9">
                  <c:v>25.702205293165406</c:v>
                </c:pt>
                <c:pt idx="10">
                  <c:v>24.118686061668779</c:v>
                </c:pt>
                <c:pt idx="11">
                  <c:v>22.754150931505929</c:v>
                </c:pt>
                <c:pt idx="12">
                  <c:v>21.564057385584341</c:v>
                </c:pt>
                <c:pt idx="13">
                  <c:v>20.515416693237974</c:v>
                </c:pt>
                <c:pt idx="14">
                  <c:v>19.583234981494808</c:v>
                </c:pt>
                <c:pt idx="15">
                  <c:v>18.748202384336455</c:v>
                </c:pt>
                <c:pt idx="16">
                  <c:v>17.995145514732506</c:v>
                </c:pt>
                <c:pt idx="17">
                  <c:v>17.311963061323443</c:v>
                </c:pt>
                <c:pt idx="18">
                  <c:v>16.688876394722925</c:v>
                </c:pt>
                <c:pt idx="19">
                  <c:v>16.117890989726661</c:v>
                </c:pt>
                <c:pt idx="20">
                  <c:v>15.592402219245661</c:v>
                </c:pt>
                <c:pt idx="21">
                  <c:v>15.106902065079757</c:v>
                </c:pt>
                <c:pt idx="22">
                  <c:v>14.656757678242569</c:v>
                </c:pt>
                <c:pt idx="23">
                  <c:v>14.238041948168659</c:v>
                </c:pt>
                <c:pt idx="24">
                  <c:v>13.847402288312159</c:v>
                </c:pt>
                <c:pt idx="25">
                  <c:v>13.481957889779974</c:v>
                </c:pt>
                <c:pt idx="26">
                  <c:v>13.139218447991054</c:v>
                </c:pt>
                <c:pt idx="27">
                  <c:v>12.817019273042233</c:v>
                </c:pt>
                <c:pt idx="28">
                  <c:v>12.513469033531864</c:v>
                </c:pt>
                <c:pt idx="29">
                  <c:v>12.22690733769047</c:v>
                </c:pt>
                <c:pt idx="30">
                  <c:v>11.955870044253961</c:v>
                </c:pt>
                <c:pt idx="31">
                  <c:v>11.699060698424661</c:v>
                </c:pt>
                <c:pt idx="32">
                  <c:v>11.455326859646499</c:v>
                </c:pt>
                <c:pt idx="33">
                  <c:v>11.223640365010894</c:v>
                </c:pt>
                <c:pt idx="34">
                  <c:v>11.003080780846075</c:v>
                </c:pt>
                <c:pt idx="35">
                  <c:v>10.79282145370725</c:v>
                </c:pt>
                <c:pt idx="36">
                  <c:v>10.592117693612554</c:v>
                </c:pt>
                <c:pt idx="37">
                  <c:v>10.400296716347826</c:v>
                </c:pt>
                <c:pt idx="38">
                  <c:v>10.216749044821752</c:v>
                </c:pt>
                <c:pt idx="39">
                  <c:v>10.040921126808252</c:v>
                </c:pt>
                <c:pt idx="40">
                  <c:v>9.8723089716771604</c:v>
                </c:pt>
                <c:pt idx="41">
                  <c:v>9.7104526446647643</c:v>
                </c:pt>
                <c:pt idx="42">
                  <c:v>9.5549314859576278</c:v>
                </c:pt>
                <c:pt idx="43">
                  <c:v>9.4053599449426173</c:v>
                </c:pt>
                <c:pt idx="44">
                  <c:v>9.2613839386197885</c:v>
                </c:pt>
                <c:pt idx="45">
                  <c:v>9.1226776583145774</c:v>
                </c:pt>
                <c:pt idx="46">
                  <c:v>8.9889407611791423</c:v>
                </c:pt>
                <c:pt idx="47">
                  <c:v>8.8598958931003384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88-4495-9874-F95990FA6A77}"/>
            </c:ext>
          </c:extLst>
        </c:ser>
        <c:ser>
          <c:idx val="2"/>
          <c:order val="2"/>
          <c:tx>
            <c:v>Tr 10 años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Hrs)'!$N$8:$BI$8</c:f>
              <c:numCache>
                <c:formatCode>General</c:formatCode>
                <c:ptCount val="48"/>
                <c:pt idx="0">
                  <c:v>147.51302276653021</c:v>
                </c:pt>
                <c:pt idx="1">
                  <c:v>101.5410759317234</c:v>
                </c:pt>
                <c:pt idx="2">
                  <c:v>79.771557378871137</c:v>
                </c:pt>
                <c:pt idx="3">
                  <c:v>66.723844710836815</c:v>
                </c:pt>
                <c:pt idx="4">
                  <c:v>57.899083167021431</c:v>
                </c:pt>
                <c:pt idx="5">
                  <c:v>51.470849013026296</c:v>
                </c:pt>
                <c:pt idx="6">
                  <c:v>46.546529822780279</c:v>
                </c:pt>
                <c:pt idx="7">
                  <c:v>42.634191533796482</c:v>
                </c:pt>
                <c:pt idx="8">
                  <c:v>39.438727801111185</c:v>
                </c:pt>
                <c:pt idx="9">
                  <c:v>36.771542603721628</c:v>
                </c:pt>
                <c:pt idx="10">
                  <c:v>34.506038759961008</c:v>
                </c:pt>
                <c:pt idx="11">
                  <c:v>32.553830336569391</c:v>
                </c:pt>
                <c:pt idx="12">
                  <c:v>30.851191398504934</c:v>
                </c:pt>
                <c:pt idx="13">
                  <c:v>29.350925742123131</c:v>
                </c:pt>
                <c:pt idx="14">
                  <c:v>28.017275219267457</c:v>
                </c:pt>
                <c:pt idx="15">
                  <c:v>26.82261365728586</c:v>
                </c:pt>
                <c:pt idx="16">
                  <c:v>25.745232847047358</c:v>
                </c:pt>
                <c:pt idx="17">
                  <c:v>24.767819726067941</c:v>
                </c:pt>
                <c:pt idx="18">
                  <c:v>23.87638423851449</c:v>
                </c:pt>
                <c:pt idx="19">
                  <c:v>23.059488804584291</c:v>
                </c:pt>
                <c:pt idx="20">
                  <c:v>22.307684339126318</c:v>
                </c:pt>
                <c:pt idx="21">
                  <c:v>21.613090649620137</c:v>
                </c:pt>
                <c:pt idx="22">
                  <c:v>20.969079627623852</c:v>
                </c:pt>
                <c:pt idx="23">
                  <c:v>20.370032848110522</c:v>
                </c:pt>
                <c:pt idx="24">
                  <c:v>19.811153844100065</c:v>
                </c:pt>
                <c:pt idx="25">
                  <c:v>19.288321109840837</c:v>
                </c:pt>
                <c:pt idx="26">
                  <c:v>18.79797182494627</c:v>
                </c:pt>
                <c:pt idx="27">
                  <c:v>18.337009018316405</c:v>
                </c:pt>
                <c:pt idx="28">
                  <c:v>17.902726806451355</c:v>
                </c:pt>
                <c:pt idx="29">
                  <c:v>17.492749705769313</c:v>
                </c:pt>
                <c:pt idx="30">
                  <c:v>17.104983003686044</c:v>
                </c:pt>
                <c:pt idx="31">
                  <c:v>16.737571892713898</c:v>
                </c:pt>
                <c:pt idx="32">
                  <c:v>16.388867603164744</c:v>
                </c:pt>
                <c:pt idx="33">
                  <c:v>16.057399166467388</c:v>
                </c:pt>
                <c:pt idx="34">
                  <c:v>15.741849739744362</c:v>
                </c:pt>
                <c:pt idx="35">
                  <c:v>15.441036649290561</c:v>
                </c:pt>
                <c:pt idx="36">
                  <c:v>15.153894484605894</c:v>
                </c:pt>
                <c:pt idx="37">
                  <c:v>14.879460709086517</c:v>
                </c:pt>
                <c:pt idx="38">
                  <c:v>14.616863358145208</c:v>
                </c:pt>
                <c:pt idx="39">
                  <c:v>14.365310477588443</c:v>
                </c:pt>
                <c:pt idx="40">
                  <c:v>14.124081019836158</c:v>
                </c:pt>
                <c:pt idx="41">
                  <c:v>13.892516967003662</c:v>
                </c:pt>
                <c:pt idx="42">
                  <c:v>13.670016490956948</c:v>
                </c:pt>
                <c:pt idx="43">
                  <c:v>13.456027993471862</c:v>
                </c:pt>
                <c:pt idx="44">
                  <c:v>13.250044896300762</c:v>
                </c:pt>
                <c:pt idx="45">
                  <c:v>13.051601072610541</c:v>
                </c:pt>
                <c:pt idx="46">
                  <c:v>12.860266828929399</c:v>
                </c:pt>
                <c:pt idx="47">
                  <c:v>12.675645361229382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88-4495-9874-F95990FA6A77}"/>
            </c:ext>
          </c:extLst>
        </c:ser>
        <c:ser>
          <c:idx val="3"/>
          <c:order val="3"/>
          <c:tx>
            <c:v>Tr 25 años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Hrs)'!$N$9:$BI$9</c:f>
              <c:numCache>
                <c:formatCode>General</c:formatCode>
                <c:ptCount val="48"/>
                <c:pt idx="0">
                  <c:v>206.21435632548176</c:v>
                </c:pt>
                <c:pt idx="1">
                  <c:v>141.94833256856145</c:v>
                </c:pt>
                <c:pt idx="2">
                  <c:v>111.51585161400106</c:v>
                </c:pt>
                <c:pt idx="3">
                  <c:v>93.275932053698924</c:v>
                </c:pt>
                <c:pt idx="4">
                  <c:v>80.939444824608969</c:v>
                </c:pt>
                <c:pt idx="5">
                  <c:v>71.95315911562713</c:v>
                </c:pt>
                <c:pt idx="6">
                  <c:v>65.069256304110723</c:v>
                </c:pt>
                <c:pt idx="7">
                  <c:v>59.600042082480776</c:v>
                </c:pt>
                <c:pt idx="8">
                  <c:v>55.132975484299507</c:v>
                </c:pt>
                <c:pt idx="9">
                  <c:v>51.404410586330812</c:v>
                </c:pt>
                <c:pt idx="10">
                  <c:v>48.237372123337558</c:v>
                </c:pt>
                <c:pt idx="11">
                  <c:v>45.508301863011859</c:v>
                </c:pt>
                <c:pt idx="12">
                  <c:v>43.128114771168683</c:v>
                </c:pt>
                <c:pt idx="13">
                  <c:v>41.030833386475948</c:v>
                </c:pt>
                <c:pt idx="14">
                  <c:v>39.166469962989616</c:v>
                </c:pt>
                <c:pt idx="15">
                  <c:v>37.49640476867291</c:v>
                </c:pt>
                <c:pt idx="16">
                  <c:v>35.990291029465013</c:v>
                </c:pt>
                <c:pt idx="17">
                  <c:v>34.623926122646886</c:v>
                </c:pt>
                <c:pt idx="18">
                  <c:v>33.37775278944585</c:v>
                </c:pt>
                <c:pt idx="19">
                  <c:v>32.235781979453321</c:v>
                </c:pt>
                <c:pt idx="20">
                  <c:v>31.184804438491323</c:v>
                </c:pt>
                <c:pt idx="21">
                  <c:v>30.213804130159513</c:v>
                </c:pt>
                <c:pt idx="22">
                  <c:v>29.313515356485137</c:v>
                </c:pt>
                <c:pt idx="23">
                  <c:v>28.476083896337318</c:v>
                </c:pt>
                <c:pt idx="24">
                  <c:v>27.694804576624318</c:v>
                </c:pt>
                <c:pt idx="25">
                  <c:v>26.963915779559947</c:v>
                </c:pt>
                <c:pt idx="26">
                  <c:v>26.278436895982107</c:v>
                </c:pt>
                <c:pt idx="27">
                  <c:v>25.634038546084465</c:v>
                </c:pt>
                <c:pt idx="28">
                  <c:v>25.026938067063728</c:v>
                </c:pt>
                <c:pt idx="29">
                  <c:v>24.45381467538094</c:v>
                </c:pt>
                <c:pt idx="30">
                  <c:v>23.911740088507923</c:v>
                </c:pt>
                <c:pt idx="31">
                  <c:v>23.398121396849323</c:v>
                </c:pt>
                <c:pt idx="32">
                  <c:v>22.910653719292998</c:v>
                </c:pt>
                <c:pt idx="33">
                  <c:v>22.447280730021788</c:v>
                </c:pt>
                <c:pt idx="34">
                  <c:v>22.006161561692149</c:v>
                </c:pt>
                <c:pt idx="35">
                  <c:v>21.585642907414499</c:v>
                </c:pt>
                <c:pt idx="36">
                  <c:v>21.184235387225108</c:v>
                </c:pt>
                <c:pt idx="37">
                  <c:v>20.800593432695653</c:v>
                </c:pt>
                <c:pt idx="38">
                  <c:v>20.433498089643503</c:v>
                </c:pt>
                <c:pt idx="39">
                  <c:v>20.081842253616504</c:v>
                </c:pt>
                <c:pt idx="40">
                  <c:v>19.744617943354321</c:v>
                </c:pt>
                <c:pt idx="41">
                  <c:v>19.420905289329529</c:v>
                </c:pt>
                <c:pt idx="42">
                  <c:v>19.109862971915256</c:v>
                </c:pt>
                <c:pt idx="43">
                  <c:v>18.810719889885235</c:v>
                </c:pt>
                <c:pt idx="44">
                  <c:v>18.522767877239577</c:v>
                </c:pt>
                <c:pt idx="45">
                  <c:v>18.245355316629155</c:v>
                </c:pt>
                <c:pt idx="46">
                  <c:v>17.977881522358285</c:v>
                </c:pt>
                <c:pt idx="47">
                  <c:v>17.719791786200677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88-4495-9874-F95990FA6A77}"/>
            </c:ext>
          </c:extLst>
        </c:ser>
        <c:ser>
          <c:idx val="4"/>
          <c:order val="4"/>
          <c:tx>
            <c:v>Tr 50 años</c:v>
          </c:tx>
          <c:spPr>
            <a:ln w="28575" cap="rnd">
              <a:solidFill>
                <a:srgbClr val="00FFFF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Hrs)'!$N$10:$BI$10</c:f>
              <c:numCache>
                <c:formatCode>General</c:formatCode>
                <c:ptCount val="48"/>
                <c:pt idx="0">
                  <c:v>250.62020092927108</c:v>
                </c:pt>
                <c:pt idx="1">
                  <c:v>172.51524221600411</c:v>
                </c:pt>
                <c:pt idx="2">
                  <c:v>135.52948318587167</c:v>
                </c:pt>
                <c:pt idx="3">
                  <c:v>113.36181073768627</c:v>
                </c:pt>
                <c:pt idx="4">
                  <c:v>98.368805579325922</c:v>
                </c:pt>
                <c:pt idx="5">
                  <c:v>87.447428570839847</c:v>
                </c:pt>
                <c:pt idx="6">
                  <c:v>79.081157974835634</c:v>
                </c:pt>
                <c:pt idx="7">
                  <c:v>72.434212575036867</c:v>
                </c:pt>
                <c:pt idx="8">
                  <c:v>67.005215543260931</c:v>
                </c:pt>
                <c:pt idx="9">
                  <c:v>62.473747896887026</c:v>
                </c:pt>
                <c:pt idx="10">
                  <c:v>58.624724821629783</c:v>
                </c:pt>
                <c:pt idx="11">
                  <c:v>55.307981268075316</c:v>
                </c:pt>
                <c:pt idx="12">
                  <c:v>52.415248784089272</c:v>
                </c:pt>
                <c:pt idx="13">
                  <c:v>49.866342435361105</c:v>
                </c:pt>
                <c:pt idx="14">
                  <c:v>47.600510200762265</c:v>
                </c:pt>
                <c:pt idx="15">
                  <c:v>45.570816041622315</c:v>
                </c:pt>
                <c:pt idx="16">
                  <c:v>43.740378361779861</c:v>
                </c:pt>
                <c:pt idx="17">
                  <c:v>42.07978278739138</c:v>
                </c:pt>
                <c:pt idx="18">
                  <c:v>40.565260633237415</c:v>
                </c:pt>
                <c:pt idx="19">
                  <c:v>39.177379794310951</c:v>
                </c:pt>
                <c:pt idx="20">
                  <c:v>37.900086558371974</c:v>
                </c:pt>
                <c:pt idx="21">
                  <c:v>36.719992714699892</c:v>
                </c:pt>
                <c:pt idx="22">
                  <c:v>35.625837305866419</c:v>
                </c:pt>
                <c:pt idx="23">
                  <c:v>34.608074796279183</c:v>
                </c:pt>
                <c:pt idx="24">
                  <c:v>33.658556132412222</c:v>
                </c:pt>
                <c:pt idx="25">
                  <c:v>32.770278999620807</c:v>
                </c:pt>
                <c:pt idx="26">
                  <c:v>31.937190272937318</c:v>
                </c:pt>
                <c:pt idx="27">
                  <c:v>31.154028291358635</c:v>
                </c:pt>
                <c:pt idx="28">
                  <c:v>30.416195839983217</c:v>
                </c:pt>
                <c:pt idx="29">
                  <c:v>29.719657043459783</c:v>
                </c:pt>
                <c:pt idx="30">
                  <c:v>29.060853047940004</c:v>
                </c:pt>
                <c:pt idx="31">
                  <c:v>28.436632591138558</c:v>
                </c:pt>
                <c:pt idx="32">
                  <c:v>27.844194462811242</c:v>
                </c:pt>
                <c:pt idx="33">
                  <c:v>27.281039531478282</c:v>
                </c:pt>
                <c:pt idx="34">
                  <c:v>26.744930520590433</c:v>
                </c:pt>
                <c:pt idx="35">
                  <c:v>26.233858102997811</c:v>
                </c:pt>
                <c:pt idx="36">
                  <c:v>25.746012178218447</c:v>
                </c:pt>
                <c:pt idx="37">
                  <c:v>25.279757425434344</c:v>
                </c:pt>
                <c:pt idx="38">
                  <c:v>24.833612402966956</c:v>
                </c:pt>
                <c:pt idx="39">
                  <c:v>24.406231604396691</c:v>
                </c:pt>
                <c:pt idx="40">
                  <c:v>23.996389991513318</c:v>
                </c:pt>
                <c:pt idx="41">
                  <c:v>23.602969611668424</c:v>
                </c:pt>
                <c:pt idx="42">
                  <c:v>23.224947976914574</c:v>
                </c:pt>
                <c:pt idx="43">
                  <c:v>22.861387938414477</c:v>
                </c:pt>
                <c:pt idx="44">
                  <c:v>22.511428834920551</c:v>
                </c:pt>
                <c:pt idx="45">
                  <c:v>22.174278730925117</c:v>
                </c:pt>
                <c:pt idx="46">
                  <c:v>21.849207590108538</c:v>
                </c:pt>
                <c:pt idx="47">
                  <c:v>21.535541254329722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88-4495-9874-F95990FA6A77}"/>
            </c:ext>
          </c:extLst>
        </c:ser>
        <c:ser>
          <c:idx val="5"/>
          <c:order val="5"/>
          <c:tx>
            <c:v>Tr 100 años</c:v>
          </c:tx>
          <c:spPr>
            <a:ln w="28575" cap="rnd">
              <a:solidFill>
                <a:srgbClr val="666699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Hrs)'!$N$11:$BI$11</c:f>
              <c:numCache>
                <c:formatCode>General</c:formatCode>
                <c:ptCount val="48"/>
                <c:pt idx="0">
                  <c:v>295.02604553306043</c:v>
                </c:pt>
                <c:pt idx="1">
                  <c:v>203.0821518634468</c:v>
                </c:pt>
                <c:pt idx="2">
                  <c:v>159.54311475774227</c:v>
                </c:pt>
                <c:pt idx="3">
                  <c:v>133.44768942167363</c:v>
                </c:pt>
                <c:pt idx="4">
                  <c:v>115.79816633404286</c:v>
                </c:pt>
                <c:pt idx="5">
                  <c:v>102.94169802605259</c:v>
                </c:pt>
                <c:pt idx="6">
                  <c:v>93.093059645560558</c:v>
                </c:pt>
                <c:pt idx="7">
                  <c:v>85.268383067592964</c:v>
                </c:pt>
                <c:pt idx="8">
                  <c:v>78.877455602222369</c:v>
                </c:pt>
                <c:pt idx="9">
                  <c:v>73.543085207443255</c:v>
                </c:pt>
                <c:pt idx="10">
                  <c:v>69.012077519922016</c:v>
                </c:pt>
                <c:pt idx="11">
                  <c:v>65.107660673138781</c:v>
                </c:pt>
                <c:pt idx="12">
                  <c:v>61.702382797009868</c:v>
                </c:pt>
                <c:pt idx="13">
                  <c:v>58.701851484246262</c:v>
                </c:pt>
                <c:pt idx="14">
                  <c:v>56.034550438534914</c:v>
                </c:pt>
                <c:pt idx="15">
                  <c:v>53.64522731457172</c:v>
                </c:pt>
                <c:pt idx="16">
                  <c:v>51.490465694094716</c:v>
                </c:pt>
                <c:pt idx="17">
                  <c:v>49.535639452135882</c:v>
                </c:pt>
                <c:pt idx="18">
                  <c:v>47.75276847702898</c:v>
                </c:pt>
                <c:pt idx="19">
                  <c:v>46.118977609168581</c:v>
                </c:pt>
                <c:pt idx="20">
                  <c:v>44.615368678252636</c:v>
                </c:pt>
                <c:pt idx="21">
                  <c:v>43.226181299240274</c:v>
                </c:pt>
                <c:pt idx="22">
                  <c:v>41.938159255247704</c:v>
                </c:pt>
                <c:pt idx="23">
                  <c:v>40.740065696221045</c:v>
                </c:pt>
                <c:pt idx="24">
                  <c:v>39.622307688200131</c:v>
                </c:pt>
                <c:pt idx="25">
                  <c:v>38.576642219681673</c:v>
                </c:pt>
                <c:pt idx="26">
                  <c:v>37.59594364989254</c:v>
                </c:pt>
                <c:pt idx="27">
                  <c:v>36.674018036632809</c:v>
                </c:pt>
                <c:pt idx="28">
                  <c:v>35.80545361290271</c:v>
                </c:pt>
                <c:pt idx="29">
                  <c:v>34.985499411538626</c:v>
                </c:pt>
                <c:pt idx="30">
                  <c:v>34.209966007372088</c:v>
                </c:pt>
                <c:pt idx="31">
                  <c:v>33.475143785427797</c:v>
                </c:pt>
                <c:pt idx="32">
                  <c:v>32.777735206329488</c:v>
                </c:pt>
                <c:pt idx="33">
                  <c:v>32.114798332934775</c:v>
                </c:pt>
                <c:pt idx="34">
                  <c:v>31.483699479488724</c:v>
                </c:pt>
                <c:pt idx="35">
                  <c:v>30.882073298581123</c:v>
                </c:pt>
                <c:pt idx="36">
                  <c:v>30.307788969211789</c:v>
                </c:pt>
                <c:pt idx="37">
                  <c:v>29.758921418173035</c:v>
                </c:pt>
                <c:pt idx="38">
                  <c:v>29.233726716290416</c:v>
                </c:pt>
                <c:pt idx="39">
                  <c:v>28.730620955176885</c:v>
                </c:pt>
                <c:pt idx="40">
                  <c:v>28.248162039672316</c:v>
                </c:pt>
                <c:pt idx="41">
                  <c:v>27.785033934007323</c:v>
                </c:pt>
                <c:pt idx="42">
                  <c:v>27.340032981913897</c:v>
                </c:pt>
                <c:pt idx="43">
                  <c:v>26.912055986943724</c:v>
                </c:pt>
                <c:pt idx="44">
                  <c:v>26.500089792601525</c:v>
                </c:pt>
                <c:pt idx="45">
                  <c:v>26.103202145221083</c:v>
                </c:pt>
                <c:pt idx="46">
                  <c:v>25.720533657858798</c:v>
                </c:pt>
                <c:pt idx="47">
                  <c:v>25.351290722458764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88-4495-9874-F95990FA6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539791"/>
        <c:axId val="633538959"/>
      </c:scatterChart>
      <c:valAx>
        <c:axId val="633539791"/>
        <c:scaling>
          <c:orientation val="minMax"/>
          <c:max val="7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Duración (minutos)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538959"/>
        <c:crosses val="autoZero"/>
        <c:crossBetween val="midCat"/>
      </c:valAx>
      <c:valAx>
        <c:axId val="633538959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600">
                    <a:solidFill>
                      <a:sysClr val="windowText" lastClr="000000"/>
                    </a:solidFill>
                  </a:rPr>
                  <a:t>Intensidad</a:t>
                </a:r>
                <a:r>
                  <a:rPr lang="es-MX" sz="1600" baseline="0">
                    <a:solidFill>
                      <a:sysClr val="windowText" lastClr="000000"/>
                    </a:solidFill>
                  </a:rPr>
                  <a:t> (mm/hr)</a:t>
                </a:r>
                <a:endParaRPr lang="es-MX" sz="16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539791"/>
        <c:crosses val="autoZero"/>
        <c:crossBetween val="midCat"/>
      </c:valAx>
      <c:spPr>
        <a:noFill/>
        <a:ln w="285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1967727868933518"/>
          <c:y val="9.9983813902129459E-2"/>
          <c:w val="0.20808050520952837"/>
          <c:h val="0.22387760606547663"/>
        </c:manualLayout>
      </c:layout>
      <c:overlay val="0"/>
      <c:spPr>
        <a:solidFill>
          <a:schemeClr val="bg1"/>
        </a:solidFill>
        <a:ln w="28575">
          <a:solidFill>
            <a:sysClr val="windowText" lastClr="000000"/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T r 2 años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Hrs)'!$N$6:$BI$6</c:f>
              <c:numCache>
                <c:formatCode>General</c:formatCode>
                <c:ptCount val="48"/>
                <c:pt idx="0">
                  <c:v>44.405844603789355</c:v>
                </c:pt>
                <c:pt idx="1">
                  <c:v>30.566909647442682</c:v>
                </c:pt>
                <c:pt idx="2">
                  <c:v>24.013631571870604</c:v>
                </c:pt>
                <c:pt idx="3">
                  <c:v>20.085878683987364</c:v>
                </c:pt>
                <c:pt idx="4">
                  <c:v>17.429360754716949</c:v>
                </c:pt>
                <c:pt idx="5">
                  <c:v>15.494269455212736</c:v>
                </c:pt>
                <c:pt idx="6">
                  <c:v>14.011901670724919</c:v>
                </c:pt>
                <c:pt idx="7">
                  <c:v>12.834170492556099</c:v>
                </c:pt>
                <c:pt idx="8">
                  <c:v>11.872240058961435</c:v>
                </c:pt>
                <c:pt idx="9">
                  <c:v>11.06933731055622</c:v>
                </c:pt>
                <c:pt idx="10">
                  <c:v>10.387352698292229</c:v>
                </c:pt>
                <c:pt idx="11">
                  <c:v>9.799679405063463</c:v>
                </c:pt>
                <c:pt idx="12">
                  <c:v>9.2871340129205944</c:v>
                </c:pt>
                <c:pt idx="13">
                  <c:v>8.8355090488851609</c:v>
                </c:pt>
                <c:pt idx="14">
                  <c:v>8.4340402377726509</c:v>
                </c:pt>
                <c:pt idx="15">
                  <c:v>8.0744112729494049</c:v>
                </c:pt>
                <c:pt idx="16">
                  <c:v>7.7500873323148518</c:v>
                </c:pt>
                <c:pt idx="17">
                  <c:v>7.4558566647445002</c:v>
                </c:pt>
                <c:pt idx="18">
                  <c:v>7.1875078437915665</c:v>
                </c:pt>
                <c:pt idx="19">
                  <c:v>6.9415978148576318</c:v>
                </c:pt>
                <c:pt idx="20">
                  <c:v>6.7152821198806567</c:v>
                </c:pt>
                <c:pt idx="21">
                  <c:v>6.5061885845403831</c:v>
                </c:pt>
                <c:pt idx="22">
                  <c:v>6.3123219493812854</c:v>
                </c:pt>
                <c:pt idx="23">
                  <c:v>6.131990899941866</c:v>
                </c:pt>
                <c:pt idx="24">
                  <c:v>5.9637515557879075</c:v>
                </c:pt>
                <c:pt idx="25">
                  <c:v>5.8063632200608639</c:v>
                </c:pt>
                <c:pt idx="26">
                  <c:v>5.6587533769552163</c:v>
                </c:pt>
                <c:pt idx="27">
                  <c:v>5.5199897452741711</c:v>
                </c:pt>
                <c:pt idx="28">
                  <c:v>5.3892577729194917</c:v>
                </c:pt>
                <c:pt idx="29">
                  <c:v>5.2658423680788449</c:v>
                </c:pt>
                <c:pt idx="30">
                  <c:v>5.1491129594320819</c:v>
                </c:pt>
                <c:pt idx="31">
                  <c:v>5.0385111942892387</c:v>
                </c:pt>
                <c:pt idx="32">
                  <c:v>4.9335407435182441</c:v>
                </c:pt>
                <c:pt idx="33">
                  <c:v>4.8337588014564927</c:v>
                </c:pt>
                <c:pt idx="34">
                  <c:v>4.7387689588982891</c:v>
                </c:pt>
                <c:pt idx="35">
                  <c:v>4.6482151955833126</c:v>
                </c:pt>
                <c:pt idx="36">
                  <c:v>4.5617767909933411</c:v>
                </c:pt>
                <c:pt idx="37">
                  <c:v>4.4791639927386928</c:v>
                </c:pt>
                <c:pt idx="38">
                  <c:v>4.4001143133234573</c:v>
                </c:pt>
                <c:pt idx="39">
                  <c:v>4.3243893507801925</c:v>
                </c:pt>
                <c:pt idx="40">
                  <c:v>4.2517720481589976</c:v>
                </c:pt>
                <c:pt idx="41">
                  <c:v>4.1820643223388974</c:v>
                </c:pt>
                <c:pt idx="42">
                  <c:v>4.1150850049993215</c:v>
                </c:pt>
                <c:pt idx="43">
                  <c:v>4.0506680485292437</c:v>
                </c:pt>
                <c:pt idx="44">
                  <c:v>3.9886609576809748</c:v>
                </c:pt>
                <c:pt idx="45">
                  <c:v>3.9289234142959635</c:v>
                </c:pt>
                <c:pt idx="46">
                  <c:v>3.8713260677502581</c:v>
                </c:pt>
                <c:pt idx="47">
                  <c:v>3.8157494681290443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D9-47B4-9E2C-6EB62D09F863}"/>
            </c:ext>
          </c:extLst>
        </c:ser>
        <c:ser>
          <c:idx val="1"/>
          <c:order val="1"/>
          <c:tx>
            <c:v>Tr 5 años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Hrs)'!$N$7:$BI$7</c:f>
              <c:numCache>
                <c:formatCode>General</c:formatCode>
                <c:ptCount val="48"/>
                <c:pt idx="0">
                  <c:v>103.10717816274088</c:v>
                </c:pt>
                <c:pt idx="1">
                  <c:v>70.974166284280727</c:v>
                </c:pt>
                <c:pt idx="2">
                  <c:v>55.757925807000532</c:v>
                </c:pt>
                <c:pt idx="3">
                  <c:v>46.637966026849462</c:v>
                </c:pt>
                <c:pt idx="4">
                  <c:v>40.469722412304485</c:v>
                </c:pt>
                <c:pt idx="5">
                  <c:v>35.976579557813565</c:v>
                </c:pt>
                <c:pt idx="6">
                  <c:v>32.534628152055362</c:v>
                </c:pt>
                <c:pt idx="7">
                  <c:v>29.800021041240388</c:v>
                </c:pt>
                <c:pt idx="8">
                  <c:v>27.566487742149754</c:v>
                </c:pt>
                <c:pt idx="9">
                  <c:v>25.702205293165406</c:v>
                </c:pt>
                <c:pt idx="10">
                  <c:v>24.118686061668779</c:v>
                </c:pt>
                <c:pt idx="11">
                  <c:v>22.754150931505929</c:v>
                </c:pt>
                <c:pt idx="12">
                  <c:v>21.564057385584341</c:v>
                </c:pt>
                <c:pt idx="13">
                  <c:v>20.515416693237974</c:v>
                </c:pt>
                <c:pt idx="14">
                  <c:v>19.583234981494808</c:v>
                </c:pt>
                <c:pt idx="15">
                  <c:v>18.748202384336455</c:v>
                </c:pt>
                <c:pt idx="16">
                  <c:v>17.995145514732506</c:v>
                </c:pt>
                <c:pt idx="17">
                  <c:v>17.311963061323443</c:v>
                </c:pt>
                <c:pt idx="18">
                  <c:v>16.688876394722925</c:v>
                </c:pt>
                <c:pt idx="19">
                  <c:v>16.117890989726661</c:v>
                </c:pt>
                <c:pt idx="20">
                  <c:v>15.592402219245661</c:v>
                </c:pt>
                <c:pt idx="21">
                  <c:v>15.106902065079757</c:v>
                </c:pt>
                <c:pt idx="22">
                  <c:v>14.656757678242569</c:v>
                </c:pt>
                <c:pt idx="23">
                  <c:v>14.238041948168659</c:v>
                </c:pt>
                <c:pt idx="24">
                  <c:v>13.847402288312159</c:v>
                </c:pt>
                <c:pt idx="25">
                  <c:v>13.481957889779974</c:v>
                </c:pt>
                <c:pt idx="26">
                  <c:v>13.139218447991054</c:v>
                </c:pt>
                <c:pt idx="27">
                  <c:v>12.817019273042233</c:v>
                </c:pt>
                <c:pt idx="28">
                  <c:v>12.513469033531864</c:v>
                </c:pt>
                <c:pt idx="29">
                  <c:v>12.22690733769047</c:v>
                </c:pt>
                <c:pt idx="30">
                  <c:v>11.955870044253961</c:v>
                </c:pt>
                <c:pt idx="31">
                  <c:v>11.699060698424661</c:v>
                </c:pt>
                <c:pt idx="32">
                  <c:v>11.455326859646499</c:v>
                </c:pt>
                <c:pt idx="33">
                  <c:v>11.223640365010894</c:v>
                </c:pt>
                <c:pt idx="34">
                  <c:v>11.003080780846075</c:v>
                </c:pt>
                <c:pt idx="35">
                  <c:v>10.79282145370725</c:v>
                </c:pt>
                <c:pt idx="36">
                  <c:v>10.592117693612554</c:v>
                </c:pt>
                <c:pt idx="37">
                  <c:v>10.400296716347826</c:v>
                </c:pt>
                <c:pt idx="38">
                  <c:v>10.216749044821752</c:v>
                </c:pt>
                <c:pt idx="39">
                  <c:v>10.040921126808252</c:v>
                </c:pt>
                <c:pt idx="40">
                  <c:v>9.8723089716771604</c:v>
                </c:pt>
                <c:pt idx="41">
                  <c:v>9.7104526446647643</c:v>
                </c:pt>
                <c:pt idx="42">
                  <c:v>9.5549314859576278</c:v>
                </c:pt>
                <c:pt idx="43">
                  <c:v>9.4053599449426173</c:v>
                </c:pt>
                <c:pt idx="44">
                  <c:v>9.2613839386197885</c:v>
                </c:pt>
                <c:pt idx="45">
                  <c:v>9.1226776583145774</c:v>
                </c:pt>
                <c:pt idx="46">
                  <c:v>8.9889407611791423</c:v>
                </c:pt>
                <c:pt idx="47">
                  <c:v>8.8598958931003384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D9-47B4-9E2C-6EB62D09F863}"/>
            </c:ext>
          </c:extLst>
        </c:ser>
        <c:ser>
          <c:idx val="2"/>
          <c:order val="2"/>
          <c:tx>
            <c:v>Tr 10 años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Hrs)'!$N$8:$BI$8</c:f>
              <c:numCache>
                <c:formatCode>General</c:formatCode>
                <c:ptCount val="48"/>
                <c:pt idx="0">
                  <c:v>147.51302276653021</c:v>
                </c:pt>
                <c:pt idx="1">
                  <c:v>101.5410759317234</c:v>
                </c:pt>
                <c:pt idx="2">
                  <c:v>79.771557378871137</c:v>
                </c:pt>
                <c:pt idx="3">
                  <c:v>66.723844710836815</c:v>
                </c:pt>
                <c:pt idx="4">
                  <c:v>57.899083167021431</c:v>
                </c:pt>
                <c:pt idx="5">
                  <c:v>51.470849013026296</c:v>
                </c:pt>
                <c:pt idx="6">
                  <c:v>46.546529822780279</c:v>
                </c:pt>
                <c:pt idx="7">
                  <c:v>42.634191533796482</c:v>
                </c:pt>
                <c:pt idx="8">
                  <c:v>39.438727801111185</c:v>
                </c:pt>
                <c:pt idx="9">
                  <c:v>36.771542603721628</c:v>
                </c:pt>
                <c:pt idx="10">
                  <c:v>34.506038759961008</c:v>
                </c:pt>
                <c:pt idx="11">
                  <c:v>32.553830336569391</c:v>
                </c:pt>
                <c:pt idx="12">
                  <c:v>30.851191398504934</c:v>
                </c:pt>
                <c:pt idx="13">
                  <c:v>29.350925742123131</c:v>
                </c:pt>
                <c:pt idx="14">
                  <c:v>28.017275219267457</c:v>
                </c:pt>
                <c:pt idx="15">
                  <c:v>26.82261365728586</c:v>
                </c:pt>
                <c:pt idx="16">
                  <c:v>25.745232847047358</c:v>
                </c:pt>
                <c:pt idx="17">
                  <c:v>24.767819726067941</c:v>
                </c:pt>
                <c:pt idx="18">
                  <c:v>23.87638423851449</c:v>
                </c:pt>
                <c:pt idx="19">
                  <c:v>23.059488804584291</c:v>
                </c:pt>
                <c:pt idx="20">
                  <c:v>22.307684339126318</c:v>
                </c:pt>
                <c:pt idx="21">
                  <c:v>21.613090649620137</c:v>
                </c:pt>
                <c:pt idx="22">
                  <c:v>20.969079627623852</c:v>
                </c:pt>
                <c:pt idx="23">
                  <c:v>20.370032848110522</c:v>
                </c:pt>
                <c:pt idx="24">
                  <c:v>19.811153844100065</c:v>
                </c:pt>
                <c:pt idx="25">
                  <c:v>19.288321109840837</c:v>
                </c:pt>
                <c:pt idx="26">
                  <c:v>18.79797182494627</c:v>
                </c:pt>
                <c:pt idx="27">
                  <c:v>18.337009018316405</c:v>
                </c:pt>
                <c:pt idx="28">
                  <c:v>17.902726806451355</c:v>
                </c:pt>
                <c:pt idx="29">
                  <c:v>17.492749705769313</c:v>
                </c:pt>
                <c:pt idx="30">
                  <c:v>17.104983003686044</c:v>
                </c:pt>
                <c:pt idx="31">
                  <c:v>16.737571892713898</c:v>
                </c:pt>
                <c:pt idx="32">
                  <c:v>16.388867603164744</c:v>
                </c:pt>
                <c:pt idx="33">
                  <c:v>16.057399166467388</c:v>
                </c:pt>
                <c:pt idx="34">
                  <c:v>15.741849739744362</c:v>
                </c:pt>
                <c:pt idx="35">
                  <c:v>15.441036649290561</c:v>
                </c:pt>
                <c:pt idx="36">
                  <c:v>15.153894484605894</c:v>
                </c:pt>
                <c:pt idx="37">
                  <c:v>14.879460709086517</c:v>
                </c:pt>
                <c:pt idx="38">
                  <c:v>14.616863358145208</c:v>
                </c:pt>
                <c:pt idx="39">
                  <c:v>14.365310477588443</c:v>
                </c:pt>
                <c:pt idx="40">
                  <c:v>14.124081019836158</c:v>
                </c:pt>
                <c:pt idx="41">
                  <c:v>13.892516967003662</c:v>
                </c:pt>
                <c:pt idx="42">
                  <c:v>13.670016490956948</c:v>
                </c:pt>
                <c:pt idx="43">
                  <c:v>13.456027993471862</c:v>
                </c:pt>
                <c:pt idx="44">
                  <c:v>13.250044896300762</c:v>
                </c:pt>
                <c:pt idx="45">
                  <c:v>13.051601072610541</c:v>
                </c:pt>
                <c:pt idx="46">
                  <c:v>12.860266828929399</c:v>
                </c:pt>
                <c:pt idx="47">
                  <c:v>12.675645361229382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D9-47B4-9E2C-6EB62D09F863}"/>
            </c:ext>
          </c:extLst>
        </c:ser>
        <c:ser>
          <c:idx val="3"/>
          <c:order val="3"/>
          <c:tx>
            <c:v>Tr 25 años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Hrs)'!$N$9:$BI$9</c:f>
              <c:numCache>
                <c:formatCode>General</c:formatCode>
                <c:ptCount val="48"/>
                <c:pt idx="0">
                  <c:v>206.21435632548176</c:v>
                </c:pt>
                <c:pt idx="1">
                  <c:v>141.94833256856145</c:v>
                </c:pt>
                <c:pt idx="2">
                  <c:v>111.51585161400106</c:v>
                </c:pt>
                <c:pt idx="3">
                  <c:v>93.275932053698924</c:v>
                </c:pt>
                <c:pt idx="4">
                  <c:v>80.939444824608969</c:v>
                </c:pt>
                <c:pt idx="5">
                  <c:v>71.95315911562713</c:v>
                </c:pt>
                <c:pt idx="6">
                  <c:v>65.069256304110723</c:v>
                </c:pt>
                <c:pt idx="7">
                  <c:v>59.600042082480776</c:v>
                </c:pt>
                <c:pt idx="8">
                  <c:v>55.132975484299507</c:v>
                </c:pt>
                <c:pt idx="9">
                  <c:v>51.404410586330812</c:v>
                </c:pt>
                <c:pt idx="10">
                  <c:v>48.237372123337558</c:v>
                </c:pt>
                <c:pt idx="11">
                  <c:v>45.508301863011859</c:v>
                </c:pt>
                <c:pt idx="12">
                  <c:v>43.128114771168683</c:v>
                </c:pt>
                <c:pt idx="13">
                  <c:v>41.030833386475948</c:v>
                </c:pt>
                <c:pt idx="14">
                  <c:v>39.166469962989616</c:v>
                </c:pt>
                <c:pt idx="15">
                  <c:v>37.49640476867291</c:v>
                </c:pt>
                <c:pt idx="16">
                  <c:v>35.990291029465013</c:v>
                </c:pt>
                <c:pt idx="17">
                  <c:v>34.623926122646886</c:v>
                </c:pt>
                <c:pt idx="18">
                  <c:v>33.37775278944585</c:v>
                </c:pt>
                <c:pt idx="19">
                  <c:v>32.235781979453321</c:v>
                </c:pt>
                <c:pt idx="20">
                  <c:v>31.184804438491323</c:v>
                </c:pt>
                <c:pt idx="21">
                  <c:v>30.213804130159513</c:v>
                </c:pt>
                <c:pt idx="22">
                  <c:v>29.313515356485137</c:v>
                </c:pt>
                <c:pt idx="23">
                  <c:v>28.476083896337318</c:v>
                </c:pt>
                <c:pt idx="24">
                  <c:v>27.694804576624318</c:v>
                </c:pt>
                <c:pt idx="25">
                  <c:v>26.963915779559947</c:v>
                </c:pt>
                <c:pt idx="26">
                  <c:v>26.278436895982107</c:v>
                </c:pt>
                <c:pt idx="27">
                  <c:v>25.634038546084465</c:v>
                </c:pt>
                <c:pt idx="28">
                  <c:v>25.026938067063728</c:v>
                </c:pt>
                <c:pt idx="29">
                  <c:v>24.45381467538094</c:v>
                </c:pt>
                <c:pt idx="30">
                  <c:v>23.911740088507923</c:v>
                </c:pt>
                <c:pt idx="31">
                  <c:v>23.398121396849323</c:v>
                </c:pt>
                <c:pt idx="32">
                  <c:v>22.910653719292998</c:v>
                </c:pt>
                <c:pt idx="33">
                  <c:v>22.447280730021788</c:v>
                </c:pt>
                <c:pt idx="34">
                  <c:v>22.006161561692149</c:v>
                </c:pt>
                <c:pt idx="35">
                  <c:v>21.585642907414499</c:v>
                </c:pt>
                <c:pt idx="36">
                  <c:v>21.184235387225108</c:v>
                </c:pt>
                <c:pt idx="37">
                  <c:v>20.800593432695653</c:v>
                </c:pt>
                <c:pt idx="38">
                  <c:v>20.433498089643503</c:v>
                </c:pt>
                <c:pt idx="39">
                  <c:v>20.081842253616504</c:v>
                </c:pt>
                <c:pt idx="40">
                  <c:v>19.744617943354321</c:v>
                </c:pt>
                <c:pt idx="41">
                  <c:v>19.420905289329529</c:v>
                </c:pt>
                <c:pt idx="42">
                  <c:v>19.109862971915256</c:v>
                </c:pt>
                <c:pt idx="43">
                  <c:v>18.810719889885235</c:v>
                </c:pt>
                <c:pt idx="44">
                  <c:v>18.522767877239577</c:v>
                </c:pt>
                <c:pt idx="45">
                  <c:v>18.245355316629155</c:v>
                </c:pt>
                <c:pt idx="46">
                  <c:v>17.977881522358285</c:v>
                </c:pt>
                <c:pt idx="47">
                  <c:v>17.719791786200677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D9-47B4-9E2C-6EB62D09F863}"/>
            </c:ext>
          </c:extLst>
        </c:ser>
        <c:ser>
          <c:idx val="4"/>
          <c:order val="4"/>
          <c:tx>
            <c:v>Tr 50 años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Hrs)'!$N$10:$BI$10</c:f>
              <c:numCache>
                <c:formatCode>General</c:formatCode>
                <c:ptCount val="48"/>
                <c:pt idx="0">
                  <c:v>250.62020092927108</c:v>
                </c:pt>
                <c:pt idx="1">
                  <c:v>172.51524221600411</c:v>
                </c:pt>
                <c:pt idx="2">
                  <c:v>135.52948318587167</c:v>
                </c:pt>
                <c:pt idx="3">
                  <c:v>113.36181073768627</c:v>
                </c:pt>
                <c:pt idx="4">
                  <c:v>98.368805579325922</c:v>
                </c:pt>
                <c:pt idx="5">
                  <c:v>87.447428570839847</c:v>
                </c:pt>
                <c:pt idx="6">
                  <c:v>79.081157974835634</c:v>
                </c:pt>
                <c:pt idx="7">
                  <c:v>72.434212575036867</c:v>
                </c:pt>
                <c:pt idx="8">
                  <c:v>67.005215543260931</c:v>
                </c:pt>
                <c:pt idx="9">
                  <c:v>62.473747896887026</c:v>
                </c:pt>
                <c:pt idx="10">
                  <c:v>58.624724821629783</c:v>
                </c:pt>
                <c:pt idx="11">
                  <c:v>55.307981268075316</c:v>
                </c:pt>
                <c:pt idx="12">
                  <c:v>52.415248784089272</c:v>
                </c:pt>
                <c:pt idx="13">
                  <c:v>49.866342435361105</c:v>
                </c:pt>
                <c:pt idx="14">
                  <c:v>47.600510200762265</c:v>
                </c:pt>
                <c:pt idx="15">
                  <c:v>45.570816041622315</c:v>
                </c:pt>
                <c:pt idx="16">
                  <c:v>43.740378361779861</c:v>
                </c:pt>
                <c:pt idx="17">
                  <c:v>42.07978278739138</c:v>
                </c:pt>
                <c:pt idx="18">
                  <c:v>40.565260633237415</c:v>
                </c:pt>
                <c:pt idx="19">
                  <c:v>39.177379794310951</c:v>
                </c:pt>
                <c:pt idx="20">
                  <c:v>37.900086558371974</c:v>
                </c:pt>
                <c:pt idx="21">
                  <c:v>36.719992714699892</c:v>
                </c:pt>
                <c:pt idx="22">
                  <c:v>35.625837305866419</c:v>
                </c:pt>
                <c:pt idx="23">
                  <c:v>34.608074796279183</c:v>
                </c:pt>
                <c:pt idx="24">
                  <c:v>33.658556132412222</c:v>
                </c:pt>
                <c:pt idx="25">
                  <c:v>32.770278999620807</c:v>
                </c:pt>
                <c:pt idx="26">
                  <c:v>31.937190272937318</c:v>
                </c:pt>
                <c:pt idx="27">
                  <c:v>31.154028291358635</c:v>
                </c:pt>
                <c:pt idx="28">
                  <c:v>30.416195839983217</c:v>
                </c:pt>
                <c:pt idx="29">
                  <c:v>29.719657043459783</c:v>
                </c:pt>
                <c:pt idx="30">
                  <c:v>29.060853047940004</c:v>
                </c:pt>
                <c:pt idx="31">
                  <c:v>28.436632591138558</c:v>
                </c:pt>
                <c:pt idx="32">
                  <c:v>27.844194462811242</c:v>
                </c:pt>
                <c:pt idx="33">
                  <c:v>27.281039531478282</c:v>
                </c:pt>
                <c:pt idx="34">
                  <c:v>26.744930520590433</c:v>
                </c:pt>
                <c:pt idx="35">
                  <c:v>26.233858102997811</c:v>
                </c:pt>
                <c:pt idx="36">
                  <c:v>25.746012178218447</c:v>
                </c:pt>
                <c:pt idx="37">
                  <c:v>25.279757425434344</c:v>
                </c:pt>
                <c:pt idx="38">
                  <c:v>24.833612402966956</c:v>
                </c:pt>
                <c:pt idx="39">
                  <c:v>24.406231604396691</c:v>
                </c:pt>
                <c:pt idx="40">
                  <c:v>23.996389991513318</c:v>
                </c:pt>
                <c:pt idx="41">
                  <c:v>23.602969611668424</c:v>
                </c:pt>
                <c:pt idx="42">
                  <c:v>23.224947976914574</c:v>
                </c:pt>
                <c:pt idx="43">
                  <c:v>22.861387938414477</c:v>
                </c:pt>
                <c:pt idx="44">
                  <c:v>22.511428834920551</c:v>
                </c:pt>
                <c:pt idx="45">
                  <c:v>22.174278730925117</c:v>
                </c:pt>
                <c:pt idx="46">
                  <c:v>21.849207590108538</c:v>
                </c:pt>
                <c:pt idx="47">
                  <c:v>21.535541254329722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D9-47B4-9E2C-6EB62D09F863}"/>
            </c:ext>
          </c:extLst>
        </c:ser>
        <c:ser>
          <c:idx val="5"/>
          <c:order val="5"/>
          <c:tx>
            <c:v>Tr 100 años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'[1]IDF_LosMochis (12 Hrs)'!$N$5:$BI$5</c:f>
              <c:numCache>
                <c:formatCode>General</c:formatCode>
                <c:ptCount val="4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</c:numCache>
            </c:numRef>
          </c:xVal>
          <c:yVal>
            <c:numRef>
              <c:f>'[1]IDF_LosMochis (12 Hrs)'!$N$11:$BI$11</c:f>
              <c:numCache>
                <c:formatCode>General</c:formatCode>
                <c:ptCount val="48"/>
                <c:pt idx="0">
                  <c:v>295.02604553306043</c:v>
                </c:pt>
                <c:pt idx="1">
                  <c:v>203.0821518634468</c:v>
                </c:pt>
                <c:pt idx="2">
                  <c:v>159.54311475774227</c:v>
                </c:pt>
                <c:pt idx="3">
                  <c:v>133.44768942167363</c:v>
                </c:pt>
                <c:pt idx="4">
                  <c:v>115.79816633404286</c:v>
                </c:pt>
                <c:pt idx="5">
                  <c:v>102.94169802605259</c:v>
                </c:pt>
                <c:pt idx="6">
                  <c:v>93.093059645560558</c:v>
                </c:pt>
                <c:pt idx="7">
                  <c:v>85.268383067592964</c:v>
                </c:pt>
                <c:pt idx="8">
                  <c:v>78.877455602222369</c:v>
                </c:pt>
                <c:pt idx="9">
                  <c:v>73.543085207443255</c:v>
                </c:pt>
                <c:pt idx="10">
                  <c:v>69.012077519922016</c:v>
                </c:pt>
                <c:pt idx="11">
                  <c:v>65.107660673138781</c:v>
                </c:pt>
                <c:pt idx="12">
                  <c:v>61.702382797009868</c:v>
                </c:pt>
                <c:pt idx="13">
                  <c:v>58.701851484246262</c:v>
                </c:pt>
                <c:pt idx="14">
                  <c:v>56.034550438534914</c:v>
                </c:pt>
                <c:pt idx="15">
                  <c:v>53.64522731457172</c:v>
                </c:pt>
                <c:pt idx="16">
                  <c:v>51.490465694094716</c:v>
                </c:pt>
                <c:pt idx="17">
                  <c:v>49.535639452135882</c:v>
                </c:pt>
                <c:pt idx="18">
                  <c:v>47.75276847702898</c:v>
                </c:pt>
                <c:pt idx="19">
                  <c:v>46.118977609168581</c:v>
                </c:pt>
                <c:pt idx="20">
                  <c:v>44.615368678252636</c:v>
                </c:pt>
                <c:pt idx="21">
                  <c:v>43.226181299240274</c:v>
                </c:pt>
                <c:pt idx="22">
                  <c:v>41.938159255247704</c:v>
                </c:pt>
                <c:pt idx="23">
                  <c:v>40.740065696221045</c:v>
                </c:pt>
                <c:pt idx="24">
                  <c:v>39.622307688200131</c:v>
                </c:pt>
                <c:pt idx="25">
                  <c:v>38.576642219681673</c:v>
                </c:pt>
                <c:pt idx="26">
                  <c:v>37.59594364989254</c:v>
                </c:pt>
                <c:pt idx="27">
                  <c:v>36.674018036632809</c:v>
                </c:pt>
                <c:pt idx="28">
                  <c:v>35.80545361290271</c:v>
                </c:pt>
                <c:pt idx="29">
                  <c:v>34.985499411538626</c:v>
                </c:pt>
                <c:pt idx="30">
                  <c:v>34.209966007372088</c:v>
                </c:pt>
                <c:pt idx="31">
                  <c:v>33.475143785427797</c:v>
                </c:pt>
                <c:pt idx="32">
                  <c:v>32.777735206329488</c:v>
                </c:pt>
                <c:pt idx="33">
                  <c:v>32.114798332934775</c:v>
                </c:pt>
                <c:pt idx="34">
                  <c:v>31.483699479488724</c:v>
                </c:pt>
                <c:pt idx="35">
                  <c:v>30.882073298581123</c:v>
                </c:pt>
                <c:pt idx="36">
                  <c:v>30.307788969211789</c:v>
                </c:pt>
                <c:pt idx="37">
                  <c:v>29.758921418173035</c:v>
                </c:pt>
                <c:pt idx="38">
                  <c:v>29.233726716290416</c:v>
                </c:pt>
                <c:pt idx="39">
                  <c:v>28.730620955176885</c:v>
                </c:pt>
                <c:pt idx="40">
                  <c:v>28.248162039672316</c:v>
                </c:pt>
                <c:pt idx="41">
                  <c:v>27.785033934007323</c:v>
                </c:pt>
                <c:pt idx="42">
                  <c:v>27.340032981913897</c:v>
                </c:pt>
                <c:pt idx="43">
                  <c:v>26.912055986943724</c:v>
                </c:pt>
                <c:pt idx="44">
                  <c:v>26.500089792601525</c:v>
                </c:pt>
                <c:pt idx="45">
                  <c:v>26.103202145221083</c:v>
                </c:pt>
                <c:pt idx="46">
                  <c:v>25.720533657858798</c:v>
                </c:pt>
                <c:pt idx="47">
                  <c:v>25.351290722458764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D9-47B4-9E2C-6EB62D09F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539791"/>
        <c:axId val="633538959"/>
      </c:scatterChart>
      <c:valAx>
        <c:axId val="633539791"/>
        <c:scaling>
          <c:logBase val="10"/>
          <c:orientation val="minMax"/>
          <c:max val="75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538959"/>
        <c:crosses val="autoZero"/>
        <c:crossBetween val="midCat"/>
      </c:valAx>
      <c:valAx>
        <c:axId val="633538959"/>
        <c:scaling>
          <c:logBase val="10"/>
          <c:orientation val="minMax"/>
          <c:max val="300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539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36399618404501"/>
          <c:y val="0.1006272572226854"/>
          <c:w val="0.20062079486433343"/>
          <c:h val="0.2088756143599169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 hrs'!$H$9</c:f>
              <c:strCache>
                <c:ptCount val="1"/>
                <c:pt idx="0">
                  <c:v>Lluvia Corregida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'[1]2 hrs'!$H$11:$H$18</c:f>
              <c:numCache>
                <c:formatCode>General</c:formatCode>
                <c:ptCount val="8"/>
                <c:pt idx="0">
                  <c:v>3.1283901244985062</c:v>
                </c:pt>
                <c:pt idx="1">
                  <c:v>4.1587750715904628</c:v>
                </c:pt>
                <c:pt idx="2">
                  <c:v>6.6673741351786795</c:v>
                </c:pt>
                <c:pt idx="3">
                  <c:v>27.144799897454941</c:v>
                </c:pt>
                <c:pt idx="4">
                  <c:v>10.225625246653756</c:v>
                </c:pt>
                <c:pt idx="5">
                  <c:v>5.0752994586085656</c:v>
                </c:pt>
                <c:pt idx="6">
                  <c:v>3.5569757716933528</c:v>
                </c:pt>
                <c:pt idx="7">
                  <c:v>2.8058479876074287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3-4E8F-985C-94BC67A9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86287"/>
        <c:axId val="163190863"/>
      </c:barChart>
      <c:catAx>
        <c:axId val="1631862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90863"/>
        <c:crosses val="autoZero"/>
        <c:auto val="1"/>
        <c:lblAlgn val="ctr"/>
        <c:lblOffset val="100"/>
        <c:noMultiLvlLbl val="0"/>
      </c:catAx>
      <c:valAx>
        <c:axId val="16319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8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RAIN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'[1]2 hrs'!$B$11:$B$18</c:f>
              <c:numCache>
                <c:formatCode>General</c:formatCode>
                <c:ptCount val="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</c:numCache>
            </c:numRef>
          </c:cat>
          <c:val>
            <c:numRef>
              <c:f>'[1]2 hrs'!$K$11:$K$18</c:f>
              <c:numCache>
                <c:formatCode>General</c:formatCode>
                <c:ptCount val="8"/>
                <c:pt idx="0">
                  <c:v>0.05</c:v>
                </c:pt>
                <c:pt idx="1">
                  <c:v>0.11600000000000001</c:v>
                </c:pt>
                <c:pt idx="2">
                  <c:v>0.222</c:v>
                </c:pt>
                <c:pt idx="3">
                  <c:v>0.65500000000000003</c:v>
                </c:pt>
                <c:pt idx="4">
                  <c:v>0.81799999999999995</c:v>
                </c:pt>
                <c:pt idx="5">
                  <c:v>0.89900000000000002</c:v>
                </c:pt>
                <c:pt idx="6">
                  <c:v>0.95499999999999996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9-4625-9630-E65B130C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223135"/>
        <c:axId val="1001216895"/>
      </c:lineChart>
      <c:catAx>
        <c:axId val="100122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216895"/>
        <c:crosses val="autoZero"/>
        <c:auto val="1"/>
        <c:lblAlgn val="ctr"/>
        <c:lblOffset val="100"/>
        <c:noMultiLvlLbl val="0"/>
      </c:catAx>
      <c:valAx>
        <c:axId val="10012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22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'[1]3 hrs'!$H$9</c:f>
              <c:strCache>
                <c:ptCount val="1"/>
                <c:pt idx="0">
                  <c:v>Lluvia Corregida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'[1]3 hrs'!$H$11:$H$22</c:f>
              <c:numCache>
                <c:formatCode>General</c:formatCode>
                <c:ptCount val="12"/>
                <c:pt idx="0">
                  <c:v>0.69392003204190211</c:v>
                </c:pt>
                <c:pt idx="1">
                  <c:v>0.81243377194812494</c:v>
                </c:pt>
                <c:pt idx="2">
                  <c:v>0.99544905607078027</c:v>
                </c:pt>
                <c:pt idx="3">
                  <c:v>1.3233160042943954</c:v>
                </c:pt>
                <c:pt idx="4">
                  <c:v>2.1215484722827789</c:v>
                </c:pt>
                <c:pt idx="5">
                  <c:v>8.637434705968241</c:v>
                </c:pt>
                <c:pt idx="6">
                  <c:v>3.253778651135065</c:v>
                </c:pt>
                <c:pt idx="7">
                  <c:v>1.6149526926915261</c:v>
                </c:pt>
                <c:pt idx="8">
                  <c:v>1.1318243676422448</c:v>
                </c:pt>
                <c:pt idx="9">
                  <c:v>0.8928166307869484</c:v>
                </c:pt>
                <c:pt idx="10">
                  <c:v>0.74754794043715422</c:v>
                </c:pt>
                <c:pt idx="11">
                  <c:v>0.64874803242558365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2-40EC-9978-C6531D7C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86287"/>
        <c:axId val="163190863"/>
      </c:barChart>
      <c:catAx>
        <c:axId val="1631862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90863"/>
        <c:crosses val="autoZero"/>
        <c:auto val="1"/>
        <c:lblAlgn val="ctr"/>
        <c:lblOffset val="100"/>
        <c:noMultiLvlLbl val="0"/>
      </c:catAx>
      <c:valAx>
        <c:axId val="16319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8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RAIN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'[1]3 hrs'!$B$11:$B$22</c:f>
              <c:numCache>
                <c:formatCode>General</c:formatCode>
                <c:ptCount val="1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</c:numCache>
            </c:numRef>
          </c:cat>
          <c:val>
            <c:numRef>
              <c:f>'[1]3 hrs'!$K$11:$K$22</c:f>
              <c:numCache>
                <c:formatCode>General</c:formatCode>
                <c:ptCount val="12"/>
                <c:pt idx="0">
                  <c:v>0.03</c:v>
                </c:pt>
                <c:pt idx="1">
                  <c:v>6.6000000000000003E-2</c:v>
                </c:pt>
                <c:pt idx="2">
                  <c:v>0.109</c:v>
                </c:pt>
                <c:pt idx="3">
                  <c:v>0.16700000000000001</c:v>
                </c:pt>
                <c:pt idx="4">
                  <c:v>0.26</c:v>
                </c:pt>
                <c:pt idx="5">
                  <c:v>0.63800000000000001</c:v>
                </c:pt>
                <c:pt idx="6">
                  <c:v>0.78</c:v>
                </c:pt>
                <c:pt idx="7">
                  <c:v>0.85</c:v>
                </c:pt>
                <c:pt idx="8">
                  <c:v>0.9</c:v>
                </c:pt>
                <c:pt idx="9">
                  <c:v>0.93899999999999995</c:v>
                </c:pt>
                <c:pt idx="10">
                  <c:v>0.97199999999999998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3-4F99-8EF0-C63493C03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223135"/>
        <c:axId val="1001216895"/>
      </c:lineChart>
      <c:catAx>
        <c:axId val="100122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216895"/>
        <c:crosses val="autoZero"/>
        <c:auto val="1"/>
        <c:lblAlgn val="ctr"/>
        <c:lblOffset val="100"/>
        <c:noMultiLvlLbl val="0"/>
      </c:catAx>
      <c:valAx>
        <c:axId val="10012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22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'[1]6 hrs'!$H$9</c:f>
              <c:strCache>
                <c:ptCount val="1"/>
                <c:pt idx="0">
                  <c:v>Lluvia Corregida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'[1]6 hrs'!$H$11:$H$34</c:f>
              <c:numCache>
                <c:formatCode>General</c:formatCode>
                <c:ptCount val="24"/>
                <c:pt idx="0">
                  <c:v>1.2514648533319379</c:v>
                </c:pt>
                <c:pt idx="1">
                  <c:v>1.3380919753517813</c:v>
                </c:pt>
                <c:pt idx="2">
                  <c:v>1.4409479629830673</c:v>
                </c:pt>
                <c:pt idx="3">
                  <c:v>1.5654523614193612</c:v>
                </c:pt>
                <c:pt idx="4">
                  <c:v>1.7198471882426491</c:v>
                </c:pt>
                <c:pt idx="5">
                  <c:v>1.917362227073659</c:v>
                </c:pt>
                <c:pt idx="6">
                  <c:v>2.1807771700546139</c:v>
                </c:pt>
                <c:pt idx="7">
                  <c:v>2.5532293927765561</c:v>
                </c:pt>
                <c:pt idx="8">
                  <c:v>3.1283901244985062</c:v>
                </c:pt>
                <c:pt idx="9">
                  <c:v>4.1587750715904628</c:v>
                </c:pt>
                <c:pt idx="10">
                  <c:v>6.6673741351786795</c:v>
                </c:pt>
                <c:pt idx="11">
                  <c:v>27.144799897454941</c:v>
                </c:pt>
                <c:pt idx="12">
                  <c:v>10.225625246653756</c:v>
                </c:pt>
                <c:pt idx="13">
                  <c:v>5.0752994586085656</c:v>
                </c:pt>
                <c:pt idx="14">
                  <c:v>3.5569757716933528</c:v>
                </c:pt>
                <c:pt idx="15">
                  <c:v>2.8058479876074287</c:v>
                </c:pt>
                <c:pt idx="16">
                  <c:v>2.3493131870391895</c:v>
                </c:pt>
                <c:pt idx="17">
                  <c:v>2.0388154728268977</c:v>
                </c:pt>
                <c:pt idx="18">
                  <c:v>1.8120953499573871</c:v>
                </c:pt>
                <c:pt idx="19">
                  <c:v>1.6382400702253568</c:v>
                </c:pt>
                <c:pt idx="20">
                  <c:v>1.5000634197992635</c:v>
                </c:pt>
                <c:pt idx="21">
                  <c:v>1.3872023416501713</c:v>
                </c:pt>
                <c:pt idx="22">
                  <c:v>1.2930131613266955</c:v>
                </c:pt>
                <c:pt idx="23">
                  <c:v>1.2130274883618501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9-48C2-8AE7-D607961F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86287"/>
        <c:axId val="163190863"/>
      </c:barChart>
      <c:catAx>
        <c:axId val="1631862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90863"/>
        <c:crosses val="autoZero"/>
        <c:auto val="1"/>
        <c:lblAlgn val="ctr"/>
        <c:lblOffset val="100"/>
        <c:noMultiLvlLbl val="0"/>
      </c:catAx>
      <c:valAx>
        <c:axId val="16319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8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RAIN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'[1]6 hrs'!$B$11:$B$34</c:f>
              <c:numCache>
                <c:formatCode>General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'[1]6 hrs'!$K$11:$K$34</c:f>
              <c:numCache>
                <c:formatCode>General</c:formatCode>
                <c:ptCount val="24"/>
                <c:pt idx="0">
                  <c:v>1.4E-2</c:v>
                </c:pt>
                <c:pt idx="1">
                  <c:v>2.9000000000000001E-2</c:v>
                </c:pt>
                <c:pt idx="2">
                  <c:v>4.4999999999999998E-2</c:v>
                </c:pt>
                <c:pt idx="3">
                  <c:v>6.2E-2</c:v>
                </c:pt>
                <c:pt idx="4">
                  <c:v>8.1000000000000003E-2</c:v>
                </c:pt>
                <c:pt idx="5">
                  <c:v>0.10299999999999999</c:v>
                </c:pt>
                <c:pt idx="6">
                  <c:v>0.127</c:v>
                </c:pt>
                <c:pt idx="7">
                  <c:v>0.155</c:v>
                </c:pt>
                <c:pt idx="8">
                  <c:v>0.19</c:v>
                </c:pt>
                <c:pt idx="9">
                  <c:v>0.23599999999999999</c:v>
                </c:pt>
                <c:pt idx="10">
                  <c:v>0.31</c:v>
                </c:pt>
                <c:pt idx="11">
                  <c:v>0.61199999999999999</c:v>
                </c:pt>
                <c:pt idx="12">
                  <c:v>0.72599999999999998</c:v>
                </c:pt>
                <c:pt idx="13">
                  <c:v>0.78200000000000003</c:v>
                </c:pt>
                <c:pt idx="14">
                  <c:v>0.82199999999999995</c:v>
                </c:pt>
                <c:pt idx="15">
                  <c:v>0.85299999999999998</c:v>
                </c:pt>
                <c:pt idx="16">
                  <c:v>0.879</c:v>
                </c:pt>
                <c:pt idx="17">
                  <c:v>0.90200000000000002</c:v>
                </c:pt>
                <c:pt idx="18">
                  <c:v>0.92200000000000004</c:v>
                </c:pt>
                <c:pt idx="19">
                  <c:v>0.94</c:v>
                </c:pt>
                <c:pt idx="20">
                  <c:v>0.95699999999999996</c:v>
                </c:pt>
                <c:pt idx="21">
                  <c:v>0.97199999999999998</c:v>
                </c:pt>
                <c:pt idx="22">
                  <c:v>0.98699999999999999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5-4EEA-AC69-6132F45A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223135"/>
        <c:axId val="1001216895"/>
      </c:lineChart>
      <c:catAx>
        <c:axId val="100122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216895"/>
        <c:crosses val="autoZero"/>
        <c:auto val="1"/>
        <c:lblAlgn val="ctr"/>
        <c:lblOffset val="100"/>
        <c:noMultiLvlLbl val="0"/>
      </c:catAx>
      <c:valAx>
        <c:axId val="10012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22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5</xdr:row>
      <xdr:rowOff>0</xdr:rowOff>
    </xdr:from>
    <xdr:ext cx="421654" cy="186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1114425" y="581025"/>
              <a:ext cx="421654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10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1114425" y="581025"/>
              <a:ext cx="421654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P_1〗^10=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342900</xdr:colOff>
      <xdr:row>6</xdr:row>
      <xdr:rowOff>19050</xdr:rowOff>
    </xdr:from>
    <xdr:ext cx="424668" cy="188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1104900" y="809625"/>
              <a:ext cx="424668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25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1104900" y="809625"/>
              <a:ext cx="424668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P_1〗^25=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333375</xdr:colOff>
      <xdr:row>7</xdr:row>
      <xdr:rowOff>28575</xdr:rowOff>
    </xdr:from>
    <xdr:ext cx="424668" cy="188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1095375" y="1028700"/>
              <a:ext cx="424668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50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095375" y="1028700"/>
              <a:ext cx="424668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P_1〗^50=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190500</xdr:colOff>
      <xdr:row>11</xdr:row>
      <xdr:rowOff>47625</xdr:rowOff>
    </xdr:from>
    <xdr:ext cx="574003" cy="186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952500" y="1847850"/>
              <a:ext cx="574003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10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952500" y="1847850"/>
              <a:ext cx="574003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P_max〗^10=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190500</xdr:colOff>
      <xdr:row>12</xdr:row>
      <xdr:rowOff>47625</xdr:rowOff>
    </xdr:from>
    <xdr:ext cx="577017" cy="188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952500" y="2085975"/>
              <a:ext cx="577017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25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952500" y="2085975"/>
              <a:ext cx="577017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P_max〗^25=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123825</xdr:colOff>
      <xdr:row>14</xdr:row>
      <xdr:rowOff>47625</xdr:rowOff>
    </xdr:from>
    <xdr:ext cx="633571" cy="186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885825" y="2562225"/>
              <a:ext cx="633571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100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885825" y="2562225"/>
              <a:ext cx="633571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P_max〗^100=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3</xdr:col>
      <xdr:colOff>285750</xdr:colOff>
      <xdr:row>11</xdr:row>
      <xdr:rowOff>38100</xdr:rowOff>
    </xdr:from>
    <xdr:ext cx="484492" cy="186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2571750" y="1838325"/>
              <a:ext cx="484492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24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10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2571750" y="1838325"/>
              <a:ext cx="484492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P_24〗^10=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3</xdr:col>
      <xdr:colOff>266700</xdr:colOff>
      <xdr:row>12</xdr:row>
      <xdr:rowOff>28575</xdr:rowOff>
    </xdr:from>
    <xdr:ext cx="487506" cy="188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2552700" y="2066925"/>
              <a:ext cx="487506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24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25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2552700" y="2066925"/>
              <a:ext cx="487506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P_24〗^25=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3</xdr:col>
      <xdr:colOff>228600</xdr:colOff>
      <xdr:row>14</xdr:row>
      <xdr:rowOff>28575</xdr:rowOff>
    </xdr:from>
    <xdr:ext cx="544060" cy="186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2514600" y="2543175"/>
              <a:ext cx="544060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24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100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2514600" y="2543175"/>
              <a:ext cx="544060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P_24〗^100=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190500</xdr:colOff>
      <xdr:row>13</xdr:row>
      <xdr:rowOff>47625</xdr:rowOff>
    </xdr:from>
    <xdr:ext cx="577017" cy="188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952500" y="2324100"/>
              <a:ext cx="577017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50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952500" y="2324100"/>
              <a:ext cx="577017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P_max〗^50=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3</xdr:col>
      <xdr:colOff>285750</xdr:colOff>
      <xdr:row>13</xdr:row>
      <xdr:rowOff>28575</xdr:rowOff>
    </xdr:from>
    <xdr:ext cx="487506" cy="188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2571750" y="2305050"/>
              <a:ext cx="487506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</m:t>
                            </m:r>
                          </m:e>
                          <m:sub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24</m:t>
                            </m:r>
                          </m:sub>
                        </m:sSub>
                      </m:e>
                      <m:sup>
                        <m:r>
                          <a:rPr lang="es-MX" sz="1100" b="0" i="0">
                            <a:latin typeface="Cambria Math" panose="02040503050406030204" pitchFamily="18" charset="0"/>
                          </a:rPr>
                          <m:t>50</m:t>
                        </m:r>
                      </m:sup>
                    </m:sSup>
                    <m:r>
                      <a:rPr lang="es-MX" sz="1100" b="0" i="0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MX" sz="1100" i="0"/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2571750" y="2305050"/>
              <a:ext cx="487506" cy="188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〖</a:t>
              </a:r>
              <a:r>
                <a:rPr lang="es-MX" sz="1100" b="0" i="0">
                  <a:latin typeface="Cambria Math" panose="02040503050406030204" pitchFamily="18" charset="0"/>
                </a:rPr>
                <a:t>P_24〗^50=</a:t>
              </a:r>
              <a:endParaRPr lang="es-MX" sz="1100" i="0"/>
            </a:p>
          </xdr:txBody>
        </xdr:sp>
      </mc:Fallback>
    </mc:AlternateContent>
    <xdr:clientData/>
  </xdr:oneCellAnchor>
  <xdr:oneCellAnchor>
    <xdr:from>
      <xdr:col>1</xdr:col>
      <xdr:colOff>0</xdr:colOff>
      <xdr:row>17</xdr:row>
      <xdr:rowOff>0</xdr:rowOff>
    </xdr:from>
    <xdr:ext cx="3405188" cy="457200"/>
    <xdr:pic>
      <xdr:nvPicPr>
        <xdr:cNvPr id="13" name="Imagen 12" descr="http://www.scielo.org.mx/img/revistas/iit/v11n2/a5e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33725"/>
          <a:ext cx="3405188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285750</xdr:colOff>
      <xdr:row>12</xdr:row>
      <xdr:rowOff>0</xdr:rowOff>
    </xdr:from>
    <xdr:ext cx="65" cy="172227"/>
    <xdr:sp macro="" textlink="">
      <xdr:nvSpPr>
        <xdr:cNvPr id="14" name="CuadroTexto 13"/>
        <xdr:cNvSpPr txBox="1"/>
      </xdr:nvSpPr>
      <xdr:spPr>
        <a:xfrm>
          <a:off x="518160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8</xdr:col>
      <xdr:colOff>102329</xdr:colOff>
      <xdr:row>16</xdr:row>
      <xdr:rowOff>66842</xdr:rowOff>
    </xdr:from>
    <xdr:to>
      <xdr:col>21</xdr:col>
      <xdr:colOff>168420</xdr:colOff>
      <xdr:row>47</xdr:row>
      <xdr:rowOff>95689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14</xdr:row>
      <xdr:rowOff>0</xdr:rowOff>
    </xdr:from>
    <xdr:to>
      <xdr:col>40</xdr:col>
      <xdr:colOff>410660</xdr:colOff>
      <xdr:row>47</xdr:row>
      <xdr:rowOff>95690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19</xdr:col>
      <xdr:colOff>307522</xdr:colOff>
      <xdr:row>19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20</xdr:row>
      <xdr:rowOff>0</xdr:rowOff>
    </xdr:from>
    <xdr:to>
      <xdr:col>19</xdr:col>
      <xdr:colOff>285750</xdr:colOff>
      <xdr:row>30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19</xdr:col>
      <xdr:colOff>307522</xdr:colOff>
      <xdr:row>22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19</xdr:col>
      <xdr:colOff>285750</xdr:colOff>
      <xdr:row>38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19</xdr:col>
      <xdr:colOff>309716</xdr:colOff>
      <xdr:row>22</xdr:row>
      <xdr:rowOff>71489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19</xdr:col>
      <xdr:colOff>257735</xdr:colOff>
      <xdr:row>36</xdr:row>
      <xdr:rowOff>193861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\OneDrive\Escritorio\Proyecto%20Atlas%20Culiacan\Hidroclim&#225;ticos\Periodos%20de%20Retorno\Tormenta%20de%20Dise&#241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F_LosMochis"/>
      <sheetName val="IDF_LosMochis (12 Hrs)"/>
      <sheetName val="2 hrs"/>
      <sheetName val="3 hrs"/>
      <sheetName val="6 hrs"/>
      <sheetName val="12 hrs"/>
      <sheetName val="Hietogramas"/>
    </sheetNames>
    <sheetDataSet>
      <sheetData sheetId="0"/>
      <sheetData sheetId="1">
        <row r="5">
          <cell r="N5">
            <v>15</v>
          </cell>
          <cell r="O5">
            <v>30</v>
          </cell>
          <cell r="P5">
            <v>45</v>
          </cell>
          <cell r="Q5">
            <v>60</v>
          </cell>
          <cell r="R5">
            <v>75</v>
          </cell>
          <cell r="S5">
            <v>90</v>
          </cell>
          <cell r="T5">
            <v>105</v>
          </cell>
          <cell r="U5">
            <v>120</v>
          </cell>
          <cell r="V5">
            <v>135</v>
          </cell>
          <cell r="W5">
            <v>150</v>
          </cell>
          <cell r="X5">
            <v>165</v>
          </cell>
          <cell r="Y5">
            <v>180</v>
          </cell>
          <cell r="Z5">
            <v>195</v>
          </cell>
          <cell r="AA5">
            <v>210</v>
          </cell>
          <cell r="AB5">
            <v>225</v>
          </cell>
          <cell r="AC5">
            <v>240</v>
          </cell>
          <cell r="AD5">
            <v>255</v>
          </cell>
          <cell r="AE5">
            <v>270</v>
          </cell>
          <cell r="AF5">
            <v>285</v>
          </cell>
          <cell r="AG5">
            <v>300</v>
          </cell>
          <cell r="AH5">
            <v>315</v>
          </cell>
          <cell r="AI5">
            <v>330</v>
          </cell>
          <cell r="AJ5">
            <v>345</v>
          </cell>
          <cell r="AK5">
            <v>360</v>
          </cell>
          <cell r="AL5">
            <v>375</v>
          </cell>
          <cell r="AM5">
            <v>390</v>
          </cell>
          <cell r="AN5">
            <v>405</v>
          </cell>
          <cell r="AO5">
            <v>420</v>
          </cell>
          <cell r="AP5">
            <v>435</v>
          </cell>
          <cell r="AQ5">
            <v>450</v>
          </cell>
          <cell r="AR5">
            <v>465</v>
          </cell>
          <cell r="AS5">
            <v>480</v>
          </cell>
          <cell r="AT5">
            <v>495</v>
          </cell>
          <cell r="AU5">
            <v>510</v>
          </cell>
          <cell r="AV5">
            <v>525</v>
          </cell>
          <cell r="AW5">
            <v>540</v>
          </cell>
          <cell r="AX5">
            <v>555</v>
          </cell>
          <cell r="AY5">
            <v>570</v>
          </cell>
          <cell r="AZ5">
            <v>585</v>
          </cell>
          <cell r="BA5">
            <v>600</v>
          </cell>
          <cell r="BB5">
            <v>615</v>
          </cell>
          <cell r="BC5">
            <v>630</v>
          </cell>
          <cell r="BD5">
            <v>645</v>
          </cell>
          <cell r="BE5">
            <v>660</v>
          </cell>
          <cell r="BF5">
            <v>675</v>
          </cell>
          <cell r="BG5">
            <v>690</v>
          </cell>
          <cell r="BH5">
            <v>705</v>
          </cell>
          <cell r="BI5">
            <v>720</v>
          </cell>
        </row>
        <row r="6">
          <cell r="N6">
            <v>44.405844603789355</v>
          </cell>
          <cell r="O6">
            <v>30.566909647442682</v>
          </cell>
          <cell r="P6">
            <v>24.013631571870604</v>
          </cell>
          <cell r="Q6">
            <v>20.085878683987364</v>
          </cell>
          <cell r="R6">
            <v>17.429360754716949</v>
          </cell>
          <cell r="S6">
            <v>15.494269455212736</v>
          </cell>
          <cell r="T6">
            <v>14.011901670724919</v>
          </cell>
          <cell r="U6">
            <v>12.834170492556099</v>
          </cell>
          <cell r="V6">
            <v>11.872240058961435</v>
          </cell>
          <cell r="W6">
            <v>11.06933731055622</v>
          </cell>
          <cell r="X6">
            <v>10.387352698292229</v>
          </cell>
          <cell r="Y6">
            <v>9.799679405063463</v>
          </cell>
          <cell r="Z6">
            <v>9.2871340129205944</v>
          </cell>
          <cell r="AA6">
            <v>8.8355090488851609</v>
          </cell>
          <cell r="AB6">
            <v>8.4340402377726509</v>
          </cell>
          <cell r="AC6">
            <v>8.0744112729494049</v>
          </cell>
          <cell r="AD6">
            <v>7.7500873323148518</v>
          </cell>
          <cell r="AE6">
            <v>7.4558566647445002</v>
          </cell>
          <cell r="AF6">
            <v>7.1875078437915665</v>
          </cell>
          <cell r="AG6">
            <v>6.9415978148576318</v>
          </cell>
          <cell r="AH6">
            <v>6.7152821198806567</v>
          </cell>
          <cell r="AI6">
            <v>6.5061885845403831</v>
          </cell>
          <cell r="AJ6">
            <v>6.3123219493812854</v>
          </cell>
          <cell r="AK6">
            <v>6.131990899941866</v>
          </cell>
          <cell r="AL6">
            <v>5.9637515557879075</v>
          </cell>
          <cell r="AM6">
            <v>5.8063632200608639</v>
          </cell>
          <cell r="AN6">
            <v>5.6587533769552163</v>
          </cell>
          <cell r="AO6">
            <v>5.5199897452741711</v>
          </cell>
          <cell r="AP6">
            <v>5.3892577729194917</v>
          </cell>
          <cell r="AQ6">
            <v>5.2658423680788449</v>
          </cell>
          <cell r="AR6">
            <v>5.1491129594320819</v>
          </cell>
          <cell r="AS6">
            <v>5.0385111942892387</v>
          </cell>
          <cell r="AT6">
            <v>4.9335407435182441</v>
          </cell>
          <cell r="AU6">
            <v>4.8337588014564927</v>
          </cell>
          <cell r="AV6">
            <v>4.7387689588982891</v>
          </cell>
          <cell r="AW6">
            <v>4.6482151955833126</v>
          </cell>
          <cell r="AX6">
            <v>4.5617767909933411</v>
          </cell>
          <cell r="AY6">
            <v>4.4791639927386928</v>
          </cell>
          <cell r="AZ6">
            <v>4.4001143133234573</v>
          </cell>
          <cell r="BA6">
            <v>4.3243893507801925</v>
          </cell>
          <cell r="BB6">
            <v>4.2517720481589976</v>
          </cell>
          <cell r="BC6">
            <v>4.1820643223388974</v>
          </cell>
          <cell r="BD6">
            <v>4.1150850049993215</v>
          </cell>
          <cell r="BE6">
            <v>4.0506680485292437</v>
          </cell>
          <cell r="BF6">
            <v>3.9886609576809748</v>
          </cell>
          <cell r="BG6">
            <v>3.9289234142959635</v>
          </cell>
          <cell r="BH6">
            <v>3.8713260677502581</v>
          </cell>
          <cell r="BI6">
            <v>3.8157494681290443</v>
          </cell>
        </row>
        <row r="7">
          <cell r="N7">
            <v>103.10717816274088</v>
          </cell>
          <cell r="O7">
            <v>70.974166284280727</v>
          </cell>
          <cell r="P7">
            <v>55.757925807000532</v>
          </cell>
          <cell r="Q7">
            <v>46.637966026849462</v>
          </cell>
          <cell r="R7">
            <v>40.469722412304485</v>
          </cell>
          <cell r="S7">
            <v>35.976579557813565</v>
          </cell>
          <cell r="T7">
            <v>32.534628152055362</v>
          </cell>
          <cell r="U7">
            <v>29.800021041240388</v>
          </cell>
          <cell r="V7">
            <v>27.566487742149754</v>
          </cell>
          <cell r="W7">
            <v>25.702205293165406</v>
          </cell>
          <cell r="X7">
            <v>24.118686061668779</v>
          </cell>
          <cell r="Y7">
            <v>22.754150931505929</v>
          </cell>
          <cell r="Z7">
            <v>21.564057385584341</v>
          </cell>
          <cell r="AA7">
            <v>20.515416693237974</v>
          </cell>
          <cell r="AB7">
            <v>19.583234981494808</v>
          </cell>
          <cell r="AC7">
            <v>18.748202384336455</v>
          </cell>
          <cell r="AD7">
            <v>17.995145514732506</v>
          </cell>
          <cell r="AE7">
            <v>17.311963061323443</v>
          </cell>
          <cell r="AF7">
            <v>16.688876394722925</v>
          </cell>
          <cell r="AG7">
            <v>16.117890989726661</v>
          </cell>
          <cell r="AH7">
            <v>15.592402219245661</v>
          </cell>
          <cell r="AI7">
            <v>15.106902065079757</v>
          </cell>
          <cell r="AJ7">
            <v>14.656757678242569</v>
          </cell>
          <cell r="AK7">
            <v>14.238041948168659</v>
          </cell>
          <cell r="AL7">
            <v>13.847402288312159</v>
          </cell>
          <cell r="AM7">
            <v>13.481957889779974</v>
          </cell>
          <cell r="AN7">
            <v>13.139218447991054</v>
          </cell>
          <cell r="AO7">
            <v>12.817019273042233</v>
          </cell>
          <cell r="AP7">
            <v>12.513469033531864</v>
          </cell>
          <cell r="AQ7">
            <v>12.22690733769047</v>
          </cell>
          <cell r="AR7">
            <v>11.955870044253961</v>
          </cell>
          <cell r="AS7">
            <v>11.699060698424661</v>
          </cell>
          <cell r="AT7">
            <v>11.455326859646499</v>
          </cell>
          <cell r="AU7">
            <v>11.223640365010894</v>
          </cell>
          <cell r="AV7">
            <v>11.003080780846075</v>
          </cell>
          <cell r="AW7">
            <v>10.79282145370725</v>
          </cell>
          <cell r="AX7">
            <v>10.592117693612554</v>
          </cell>
          <cell r="AY7">
            <v>10.400296716347826</v>
          </cell>
          <cell r="AZ7">
            <v>10.216749044821752</v>
          </cell>
          <cell r="BA7">
            <v>10.040921126808252</v>
          </cell>
          <cell r="BB7">
            <v>9.8723089716771604</v>
          </cell>
          <cell r="BC7">
            <v>9.7104526446647643</v>
          </cell>
          <cell r="BD7">
            <v>9.5549314859576278</v>
          </cell>
          <cell r="BE7">
            <v>9.4053599449426173</v>
          </cell>
          <cell r="BF7">
            <v>9.2613839386197885</v>
          </cell>
          <cell r="BG7">
            <v>9.1226776583145774</v>
          </cell>
          <cell r="BH7">
            <v>8.9889407611791423</v>
          </cell>
          <cell r="BI7">
            <v>8.8598958931003384</v>
          </cell>
        </row>
        <row r="8">
          <cell r="N8">
            <v>147.51302276653021</v>
          </cell>
          <cell r="O8">
            <v>101.5410759317234</v>
          </cell>
          <cell r="P8">
            <v>79.771557378871137</v>
          </cell>
          <cell r="Q8">
            <v>66.723844710836815</v>
          </cell>
          <cell r="R8">
            <v>57.899083167021431</v>
          </cell>
          <cell r="S8">
            <v>51.470849013026296</v>
          </cell>
          <cell r="T8">
            <v>46.546529822780279</v>
          </cell>
          <cell r="U8">
            <v>42.634191533796482</v>
          </cell>
          <cell r="V8">
            <v>39.438727801111185</v>
          </cell>
          <cell r="W8">
            <v>36.771542603721628</v>
          </cell>
          <cell r="X8">
            <v>34.506038759961008</v>
          </cell>
          <cell r="Y8">
            <v>32.553830336569391</v>
          </cell>
          <cell r="Z8">
            <v>30.851191398504934</v>
          </cell>
          <cell r="AA8">
            <v>29.350925742123131</v>
          </cell>
          <cell r="AB8">
            <v>28.017275219267457</v>
          </cell>
          <cell r="AC8">
            <v>26.82261365728586</v>
          </cell>
          <cell r="AD8">
            <v>25.745232847047358</v>
          </cell>
          <cell r="AE8">
            <v>24.767819726067941</v>
          </cell>
          <cell r="AF8">
            <v>23.87638423851449</v>
          </cell>
          <cell r="AG8">
            <v>23.059488804584291</v>
          </cell>
          <cell r="AH8">
            <v>22.307684339126318</v>
          </cell>
          <cell r="AI8">
            <v>21.613090649620137</v>
          </cell>
          <cell r="AJ8">
            <v>20.969079627623852</v>
          </cell>
          <cell r="AK8">
            <v>20.370032848110522</v>
          </cell>
          <cell r="AL8">
            <v>19.811153844100065</v>
          </cell>
          <cell r="AM8">
            <v>19.288321109840837</v>
          </cell>
          <cell r="AN8">
            <v>18.79797182494627</v>
          </cell>
          <cell r="AO8">
            <v>18.337009018316405</v>
          </cell>
          <cell r="AP8">
            <v>17.902726806451355</v>
          </cell>
          <cell r="AQ8">
            <v>17.492749705769313</v>
          </cell>
          <cell r="AR8">
            <v>17.104983003686044</v>
          </cell>
          <cell r="AS8">
            <v>16.737571892713898</v>
          </cell>
          <cell r="AT8">
            <v>16.388867603164744</v>
          </cell>
          <cell r="AU8">
            <v>16.057399166467388</v>
          </cell>
          <cell r="AV8">
            <v>15.741849739744362</v>
          </cell>
          <cell r="AW8">
            <v>15.441036649290561</v>
          </cell>
          <cell r="AX8">
            <v>15.153894484605894</v>
          </cell>
          <cell r="AY8">
            <v>14.879460709086517</v>
          </cell>
          <cell r="AZ8">
            <v>14.616863358145208</v>
          </cell>
          <cell r="BA8">
            <v>14.365310477588443</v>
          </cell>
          <cell r="BB8">
            <v>14.124081019836158</v>
          </cell>
          <cell r="BC8">
            <v>13.892516967003662</v>
          </cell>
          <cell r="BD8">
            <v>13.670016490956948</v>
          </cell>
          <cell r="BE8">
            <v>13.456027993471862</v>
          </cell>
          <cell r="BF8">
            <v>13.250044896300762</v>
          </cell>
          <cell r="BG8">
            <v>13.051601072610541</v>
          </cell>
          <cell r="BH8">
            <v>12.860266828929399</v>
          </cell>
          <cell r="BI8">
            <v>12.675645361229382</v>
          </cell>
        </row>
        <row r="9">
          <cell r="N9">
            <v>206.21435632548176</v>
          </cell>
          <cell r="O9">
            <v>141.94833256856145</v>
          </cell>
          <cell r="P9">
            <v>111.51585161400106</v>
          </cell>
          <cell r="Q9">
            <v>93.275932053698924</v>
          </cell>
          <cell r="R9">
            <v>80.939444824608969</v>
          </cell>
          <cell r="S9">
            <v>71.95315911562713</v>
          </cell>
          <cell r="T9">
            <v>65.069256304110723</v>
          </cell>
          <cell r="U9">
            <v>59.600042082480776</v>
          </cell>
          <cell r="V9">
            <v>55.132975484299507</v>
          </cell>
          <cell r="W9">
            <v>51.404410586330812</v>
          </cell>
          <cell r="X9">
            <v>48.237372123337558</v>
          </cell>
          <cell r="Y9">
            <v>45.508301863011859</v>
          </cell>
          <cell r="Z9">
            <v>43.128114771168683</v>
          </cell>
          <cell r="AA9">
            <v>41.030833386475948</v>
          </cell>
          <cell r="AB9">
            <v>39.166469962989616</v>
          </cell>
          <cell r="AC9">
            <v>37.49640476867291</v>
          </cell>
          <cell r="AD9">
            <v>35.990291029465013</v>
          </cell>
          <cell r="AE9">
            <v>34.623926122646886</v>
          </cell>
          <cell r="AF9">
            <v>33.37775278944585</v>
          </cell>
          <cell r="AG9">
            <v>32.235781979453321</v>
          </cell>
          <cell r="AH9">
            <v>31.184804438491323</v>
          </cell>
          <cell r="AI9">
            <v>30.213804130159513</v>
          </cell>
          <cell r="AJ9">
            <v>29.313515356485137</v>
          </cell>
          <cell r="AK9">
            <v>28.476083896337318</v>
          </cell>
          <cell r="AL9">
            <v>27.694804576624318</v>
          </cell>
          <cell r="AM9">
            <v>26.963915779559947</v>
          </cell>
          <cell r="AN9">
            <v>26.278436895982107</v>
          </cell>
          <cell r="AO9">
            <v>25.634038546084465</v>
          </cell>
          <cell r="AP9">
            <v>25.026938067063728</v>
          </cell>
          <cell r="AQ9">
            <v>24.45381467538094</v>
          </cell>
          <cell r="AR9">
            <v>23.911740088507923</v>
          </cell>
          <cell r="AS9">
            <v>23.398121396849323</v>
          </cell>
          <cell r="AT9">
            <v>22.910653719292998</v>
          </cell>
          <cell r="AU9">
            <v>22.447280730021788</v>
          </cell>
          <cell r="AV9">
            <v>22.006161561692149</v>
          </cell>
          <cell r="AW9">
            <v>21.585642907414499</v>
          </cell>
          <cell r="AX9">
            <v>21.184235387225108</v>
          </cell>
          <cell r="AY9">
            <v>20.800593432695653</v>
          </cell>
          <cell r="AZ9">
            <v>20.433498089643503</v>
          </cell>
          <cell r="BA9">
            <v>20.081842253616504</v>
          </cell>
          <cell r="BB9">
            <v>19.744617943354321</v>
          </cell>
          <cell r="BC9">
            <v>19.420905289329529</v>
          </cell>
          <cell r="BD9">
            <v>19.109862971915256</v>
          </cell>
          <cell r="BE9">
            <v>18.810719889885235</v>
          </cell>
          <cell r="BF9">
            <v>18.522767877239577</v>
          </cell>
          <cell r="BG9">
            <v>18.245355316629155</v>
          </cell>
          <cell r="BH9">
            <v>17.977881522358285</v>
          </cell>
          <cell r="BI9">
            <v>17.719791786200677</v>
          </cell>
        </row>
        <row r="10">
          <cell r="N10">
            <v>250.62020092927108</v>
          </cell>
          <cell r="O10">
            <v>172.51524221600411</v>
          </cell>
          <cell r="P10">
            <v>135.52948318587167</v>
          </cell>
          <cell r="Q10">
            <v>113.36181073768627</v>
          </cell>
          <cell r="R10">
            <v>98.368805579325922</v>
          </cell>
          <cell r="S10">
            <v>87.447428570839847</v>
          </cell>
          <cell r="T10">
            <v>79.081157974835634</v>
          </cell>
          <cell r="U10">
            <v>72.434212575036867</v>
          </cell>
          <cell r="V10">
            <v>67.005215543260931</v>
          </cell>
          <cell r="W10">
            <v>62.473747896887026</v>
          </cell>
          <cell r="X10">
            <v>58.624724821629783</v>
          </cell>
          <cell r="Y10">
            <v>55.307981268075316</v>
          </cell>
          <cell r="Z10">
            <v>52.415248784089272</v>
          </cell>
          <cell r="AA10">
            <v>49.866342435361105</v>
          </cell>
          <cell r="AB10">
            <v>47.600510200762265</v>
          </cell>
          <cell r="AC10">
            <v>45.570816041622315</v>
          </cell>
          <cell r="AD10">
            <v>43.740378361779861</v>
          </cell>
          <cell r="AE10">
            <v>42.07978278739138</v>
          </cell>
          <cell r="AF10">
            <v>40.565260633237415</v>
          </cell>
          <cell r="AG10">
            <v>39.177379794310951</v>
          </cell>
          <cell r="AH10">
            <v>37.900086558371974</v>
          </cell>
          <cell r="AI10">
            <v>36.719992714699892</v>
          </cell>
          <cell r="AJ10">
            <v>35.625837305866419</v>
          </cell>
          <cell r="AK10">
            <v>34.608074796279183</v>
          </cell>
          <cell r="AL10">
            <v>33.658556132412222</v>
          </cell>
          <cell r="AM10">
            <v>32.770278999620807</v>
          </cell>
          <cell r="AN10">
            <v>31.937190272937318</v>
          </cell>
          <cell r="AO10">
            <v>31.154028291358635</v>
          </cell>
          <cell r="AP10">
            <v>30.416195839983217</v>
          </cell>
          <cell r="AQ10">
            <v>29.719657043459783</v>
          </cell>
          <cell r="AR10">
            <v>29.060853047940004</v>
          </cell>
          <cell r="AS10">
            <v>28.436632591138558</v>
          </cell>
          <cell r="AT10">
            <v>27.844194462811242</v>
          </cell>
          <cell r="AU10">
            <v>27.281039531478282</v>
          </cell>
          <cell r="AV10">
            <v>26.744930520590433</v>
          </cell>
          <cell r="AW10">
            <v>26.233858102997811</v>
          </cell>
          <cell r="AX10">
            <v>25.746012178218447</v>
          </cell>
          <cell r="AY10">
            <v>25.279757425434344</v>
          </cell>
          <cell r="AZ10">
            <v>24.833612402966956</v>
          </cell>
          <cell r="BA10">
            <v>24.406231604396691</v>
          </cell>
          <cell r="BB10">
            <v>23.996389991513318</v>
          </cell>
          <cell r="BC10">
            <v>23.602969611668424</v>
          </cell>
          <cell r="BD10">
            <v>23.224947976914574</v>
          </cell>
          <cell r="BE10">
            <v>22.861387938414477</v>
          </cell>
          <cell r="BF10">
            <v>22.511428834920551</v>
          </cell>
          <cell r="BG10">
            <v>22.174278730925117</v>
          </cell>
          <cell r="BH10">
            <v>21.849207590108538</v>
          </cell>
          <cell r="BI10">
            <v>21.535541254329722</v>
          </cell>
        </row>
        <row r="11">
          <cell r="N11">
            <v>295.02604553306043</v>
          </cell>
          <cell r="O11">
            <v>203.0821518634468</v>
          </cell>
          <cell r="P11">
            <v>159.54311475774227</v>
          </cell>
          <cell r="Q11">
            <v>133.44768942167363</v>
          </cell>
          <cell r="R11">
            <v>115.79816633404286</v>
          </cell>
          <cell r="S11">
            <v>102.94169802605259</v>
          </cell>
          <cell r="T11">
            <v>93.093059645560558</v>
          </cell>
          <cell r="U11">
            <v>85.268383067592964</v>
          </cell>
          <cell r="V11">
            <v>78.877455602222369</v>
          </cell>
          <cell r="W11">
            <v>73.543085207443255</v>
          </cell>
          <cell r="X11">
            <v>69.012077519922016</v>
          </cell>
          <cell r="Y11">
            <v>65.107660673138781</v>
          </cell>
          <cell r="Z11">
            <v>61.702382797009868</v>
          </cell>
          <cell r="AA11">
            <v>58.701851484246262</v>
          </cell>
          <cell r="AB11">
            <v>56.034550438534914</v>
          </cell>
          <cell r="AC11">
            <v>53.64522731457172</v>
          </cell>
          <cell r="AD11">
            <v>51.490465694094716</v>
          </cell>
          <cell r="AE11">
            <v>49.535639452135882</v>
          </cell>
          <cell r="AF11">
            <v>47.75276847702898</v>
          </cell>
          <cell r="AG11">
            <v>46.118977609168581</v>
          </cell>
          <cell r="AH11">
            <v>44.615368678252636</v>
          </cell>
          <cell r="AI11">
            <v>43.226181299240274</v>
          </cell>
          <cell r="AJ11">
            <v>41.938159255247704</v>
          </cell>
          <cell r="AK11">
            <v>40.740065696221045</v>
          </cell>
          <cell r="AL11">
            <v>39.622307688200131</v>
          </cell>
          <cell r="AM11">
            <v>38.576642219681673</v>
          </cell>
          <cell r="AN11">
            <v>37.59594364989254</v>
          </cell>
          <cell r="AO11">
            <v>36.674018036632809</v>
          </cell>
          <cell r="AP11">
            <v>35.80545361290271</v>
          </cell>
          <cell r="AQ11">
            <v>34.985499411538626</v>
          </cell>
          <cell r="AR11">
            <v>34.209966007372088</v>
          </cell>
          <cell r="AS11">
            <v>33.475143785427797</v>
          </cell>
          <cell r="AT11">
            <v>32.777735206329488</v>
          </cell>
          <cell r="AU11">
            <v>32.114798332934775</v>
          </cell>
          <cell r="AV11">
            <v>31.483699479488724</v>
          </cell>
          <cell r="AW11">
            <v>30.882073298581123</v>
          </cell>
          <cell r="AX11">
            <v>30.307788969211789</v>
          </cell>
          <cell r="AY11">
            <v>29.758921418173035</v>
          </cell>
          <cell r="AZ11">
            <v>29.233726716290416</v>
          </cell>
          <cell r="BA11">
            <v>28.730620955176885</v>
          </cell>
          <cell r="BB11">
            <v>28.248162039672316</v>
          </cell>
          <cell r="BC11">
            <v>27.785033934007323</v>
          </cell>
          <cell r="BD11">
            <v>27.340032981913897</v>
          </cell>
          <cell r="BE11">
            <v>26.912055986943724</v>
          </cell>
          <cell r="BF11">
            <v>26.500089792601525</v>
          </cell>
          <cell r="BG11">
            <v>26.103202145221083</v>
          </cell>
          <cell r="BH11">
            <v>25.720533657858798</v>
          </cell>
          <cell r="BI11">
            <v>25.351290722458764</v>
          </cell>
        </row>
      </sheetData>
      <sheetData sheetId="2">
        <row r="9">
          <cell r="H9" t="str">
            <v>Lluvia Corregida</v>
          </cell>
        </row>
        <row r="11">
          <cell r="B11">
            <v>15</v>
          </cell>
          <cell r="H11">
            <v>3.1283901244985062</v>
          </cell>
          <cell r="K11">
            <v>0.05</v>
          </cell>
        </row>
        <row r="12">
          <cell r="B12">
            <v>30</v>
          </cell>
          <cell r="H12">
            <v>4.1587750715904628</v>
          </cell>
          <cell r="K12">
            <v>0.11600000000000001</v>
          </cell>
        </row>
        <row r="13">
          <cell r="B13">
            <v>45</v>
          </cell>
          <cell r="H13">
            <v>6.6673741351786795</v>
          </cell>
          <cell r="K13">
            <v>0.222</v>
          </cell>
        </row>
        <row r="14">
          <cell r="B14">
            <v>60</v>
          </cell>
          <cell r="H14">
            <v>27.144799897454941</v>
          </cell>
          <cell r="K14">
            <v>0.65500000000000003</v>
          </cell>
        </row>
        <row r="15">
          <cell r="B15">
            <v>75</v>
          </cell>
          <cell r="H15">
            <v>10.225625246653756</v>
          </cell>
          <cell r="K15">
            <v>0.81799999999999995</v>
          </cell>
        </row>
        <row r="16">
          <cell r="B16">
            <v>90</v>
          </cell>
          <cell r="H16">
            <v>5.0752994586085656</v>
          </cell>
          <cell r="K16">
            <v>0.89900000000000002</v>
          </cell>
        </row>
        <row r="17">
          <cell r="B17">
            <v>105</v>
          </cell>
          <cell r="H17">
            <v>3.5569757716933528</v>
          </cell>
          <cell r="K17">
            <v>0.95499999999999996</v>
          </cell>
        </row>
        <row r="18">
          <cell r="B18">
            <v>120</v>
          </cell>
          <cell r="H18">
            <v>2.8058479876074287</v>
          </cell>
          <cell r="K18">
            <v>1</v>
          </cell>
        </row>
      </sheetData>
      <sheetData sheetId="3">
        <row r="9">
          <cell r="H9" t="str">
            <v>Lluvia Corregida</v>
          </cell>
        </row>
        <row r="11">
          <cell r="B11">
            <v>15</v>
          </cell>
          <cell r="H11">
            <v>0.69392003204190211</v>
          </cell>
          <cell r="K11">
            <v>0.03</v>
          </cell>
        </row>
        <row r="12">
          <cell r="B12">
            <v>30</v>
          </cell>
          <cell r="H12">
            <v>0.81243377194812494</v>
          </cell>
          <cell r="K12">
            <v>6.6000000000000003E-2</v>
          </cell>
        </row>
        <row r="13">
          <cell r="B13">
            <v>45</v>
          </cell>
          <cell r="H13">
            <v>0.99544905607078027</v>
          </cell>
          <cell r="K13">
            <v>0.109</v>
          </cell>
        </row>
        <row r="14">
          <cell r="B14">
            <v>60</v>
          </cell>
          <cell r="H14">
            <v>1.3233160042943954</v>
          </cell>
          <cell r="K14">
            <v>0.16700000000000001</v>
          </cell>
        </row>
        <row r="15">
          <cell r="B15">
            <v>75</v>
          </cell>
          <cell r="H15">
            <v>2.1215484722827789</v>
          </cell>
          <cell r="K15">
            <v>0.26</v>
          </cell>
        </row>
        <row r="16">
          <cell r="B16">
            <v>90</v>
          </cell>
          <cell r="H16">
            <v>8.637434705968241</v>
          </cell>
          <cell r="K16">
            <v>0.63800000000000001</v>
          </cell>
        </row>
        <row r="17">
          <cell r="B17">
            <v>105</v>
          </cell>
          <cell r="H17">
            <v>3.253778651135065</v>
          </cell>
          <cell r="K17">
            <v>0.78</v>
          </cell>
        </row>
        <row r="18">
          <cell r="B18">
            <v>120</v>
          </cell>
          <cell r="H18">
            <v>1.6149526926915261</v>
          </cell>
          <cell r="K18">
            <v>0.85</v>
          </cell>
        </row>
        <row r="19">
          <cell r="B19">
            <v>135</v>
          </cell>
          <cell r="H19">
            <v>1.1318243676422448</v>
          </cell>
          <cell r="K19">
            <v>0.9</v>
          </cell>
        </row>
        <row r="20">
          <cell r="B20">
            <v>150</v>
          </cell>
          <cell r="H20">
            <v>0.8928166307869484</v>
          </cell>
          <cell r="K20">
            <v>0.93899999999999995</v>
          </cell>
        </row>
        <row r="21">
          <cell r="B21">
            <v>165</v>
          </cell>
          <cell r="H21">
            <v>0.74754794043715422</v>
          </cell>
          <cell r="K21">
            <v>0.97199999999999998</v>
          </cell>
        </row>
        <row r="22">
          <cell r="B22">
            <v>180</v>
          </cell>
          <cell r="H22">
            <v>0.64874803242558365</v>
          </cell>
          <cell r="K22">
            <v>1</v>
          </cell>
        </row>
      </sheetData>
      <sheetData sheetId="4">
        <row r="9">
          <cell r="H9" t="str">
            <v>Lluvia Corregida</v>
          </cell>
        </row>
        <row r="11">
          <cell r="B11">
            <v>15</v>
          </cell>
          <cell r="H11">
            <v>1.2514648533319379</v>
          </cell>
          <cell r="K11">
            <v>1.4E-2</v>
          </cell>
        </row>
        <row r="12">
          <cell r="B12">
            <v>30</v>
          </cell>
          <cell r="H12">
            <v>1.3380919753517813</v>
          </cell>
          <cell r="K12">
            <v>2.9000000000000001E-2</v>
          </cell>
        </row>
        <row r="13">
          <cell r="B13">
            <v>45</v>
          </cell>
          <cell r="H13">
            <v>1.4409479629830673</v>
          </cell>
          <cell r="K13">
            <v>4.4999999999999998E-2</v>
          </cell>
        </row>
        <row r="14">
          <cell r="B14">
            <v>60</v>
          </cell>
          <cell r="H14">
            <v>1.5654523614193612</v>
          </cell>
          <cell r="K14">
            <v>6.2E-2</v>
          </cell>
        </row>
        <row r="15">
          <cell r="B15">
            <v>75</v>
          </cell>
          <cell r="H15">
            <v>1.7198471882426491</v>
          </cell>
          <cell r="K15">
            <v>8.1000000000000003E-2</v>
          </cell>
        </row>
        <row r="16">
          <cell r="B16">
            <v>90</v>
          </cell>
          <cell r="H16">
            <v>1.917362227073659</v>
          </cell>
          <cell r="K16">
            <v>0.10299999999999999</v>
          </cell>
        </row>
        <row r="17">
          <cell r="B17">
            <v>105</v>
          </cell>
          <cell r="H17">
            <v>2.1807771700546139</v>
          </cell>
          <cell r="K17">
            <v>0.127</v>
          </cell>
        </row>
        <row r="18">
          <cell r="B18">
            <v>120</v>
          </cell>
          <cell r="H18">
            <v>2.5532293927765561</v>
          </cell>
          <cell r="K18">
            <v>0.155</v>
          </cell>
        </row>
        <row r="19">
          <cell r="B19">
            <v>135</v>
          </cell>
          <cell r="H19">
            <v>3.1283901244985062</v>
          </cell>
          <cell r="K19">
            <v>0.19</v>
          </cell>
        </row>
        <row r="20">
          <cell r="B20">
            <v>150</v>
          </cell>
          <cell r="H20">
            <v>4.1587750715904628</v>
          </cell>
          <cell r="K20">
            <v>0.23599999999999999</v>
          </cell>
        </row>
        <row r="21">
          <cell r="B21">
            <v>165</v>
          </cell>
          <cell r="H21">
            <v>6.6673741351786795</v>
          </cell>
          <cell r="K21">
            <v>0.31</v>
          </cell>
        </row>
        <row r="22">
          <cell r="B22">
            <v>180</v>
          </cell>
          <cell r="H22">
            <v>27.144799897454941</v>
          </cell>
          <cell r="K22">
            <v>0.61199999999999999</v>
          </cell>
        </row>
        <row r="23">
          <cell r="B23">
            <v>195</v>
          </cell>
          <cell r="H23">
            <v>10.225625246653756</v>
          </cell>
          <cell r="K23">
            <v>0.72599999999999998</v>
          </cell>
        </row>
        <row r="24">
          <cell r="B24">
            <v>210</v>
          </cell>
          <cell r="H24">
            <v>5.0752994586085656</v>
          </cell>
          <cell r="K24">
            <v>0.78200000000000003</v>
          </cell>
        </row>
        <row r="25">
          <cell r="B25">
            <v>225</v>
          </cell>
          <cell r="H25">
            <v>3.5569757716933528</v>
          </cell>
          <cell r="K25">
            <v>0.82199999999999995</v>
          </cell>
        </row>
        <row r="26">
          <cell r="B26">
            <v>240</v>
          </cell>
          <cell r="H26">
            <v>2.8058479876074287</v>
          </cell>
          <cell r="K26">
            <v>0.85299999999999998</v>
          </cell>
        </row>
        <row r="27">
          <cell r="B27">
            <v>255</v>
          </cell>
          <cell r="H27">
            <v>2.3493131870391895</v>
          </cell>
          <cell r="K27">
            <v>0.879</v>
          </cell>
        </row>
        <row r="28">
          <cell r="B28">
            <v>270</v>
          </cell>
          <cell r="H28">
            <v>2.0388154728268977</v>
          </cell>
          <cell r="K28">
            <v>0.90200000000000002</v>
          </cell>
        </row>
        <row r="29">
          <cell r="B29">
            <v>285</v>
          </cell>
          <cell r="H29">
            <v>1.8120953499573871</v>
          </cell>
          <cell r="K29">
            <v>0.92200000000000004</v>
          </cell>
        </row>
        <row r="30">
          <cell r="B30">
            <v>300</v>
          </cell>
          <cell r="H30">
            <v>1.6382400702253568</v>
          </cell>
          <cell r="K30">
            <v>0.94</v>
          </cell>
        </row>
        <row r="31">
          <cell r="B31">
            <v>315</v>
          </cell>
          <cell r="H31">
            <v>1.5000634197992635</v>
          </cell>
          <cell r="K31">
            <v>0.95699999999999996</v>
          </cell>
        </row>
        <row r="32">
          <cell r="B32">
            <v>330</v>
          </cell>
          <cell r="H32">
            <v>1.3872023416501713</v>
          </cell>
          <cell r="K32">
            <v>0.97199999999999998</v>
          </cell>
        </row>
        <row r="33">
          <cell r="B33">
            <v>345</v>
          </cell>
          <cell r="H33">
            <v>1.2930131613266955</v>
          </cell>
          <cell r="K33">
            <v>0.98699999999999999</v>
          </cell>
        </row>
        <row r="34">
          <cell r="B34">
            <v>360</v>
          </cell>
          <cell r="H34">
            <v>1.2130274883618501</v>
          </cell>
          <cell r="K34">
            <v>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"/>
  <sheetViews>
    <sheetView tabSelected="1" topLeftCell="A20" zoomScale="87" zoomScaleNormal="87" workbookViewId="0">
      <selection activeCell="AY40" sqref="AY40"/>
    </sheetView>
  </sheetViews>
  <sheetFormatPr baseColWidth="10" defaultRowHeight="15" x14ac:dyDescent="0.25"/>
  <cols>
    <col min="6" max="6" width="2.5703125" customWidth="1"/>
    <col min="7" max="7" width="3.5703125" bestFit="1" customWidth="1"/>
    <col min="8" max="8" width="12.7109375" customWidth="1"/>
    <col min="9" max="9" width="1.7109375" customWidth="1"/>
    <col min="10" max="10" width="6.5703125" bestFit="1" customWidth="1"/>
    <col min="11" max="11" width="12.140625" bestFit="1" customWidth="1"/>
    <col min="12" max="12" width="6.5703125" bestFit="1" customWidth="1"/>
    <col min="13" max="13" width="7" bestFit="1" customWidth="1"/>
    <col min="14" max="14" width="7.7109375" bestFit="1" customWidth="1"/>
    <col min="15" max="15" width="8.42578125" bestFit="1" customWidth="1"/>
    <col min="16" max="18" width="7.7109375" bestFit="1" customWidth="1"/>
    <col min="19" max="19" width="7.85546875" bestFit="1" customWidth="1"/>
    <col min="20" max="22" width="7.140625" bestFit="1" customWidth="1"/>
    <col min="23" max="23" width="6.5703125" bestFit="1" customWidth="1"/>
    <col min="24" max="24" width="7.140625" bestFit="1" customWidth="1"/>
    <col min="25" max="27" width="6.5703125" bestFit="1" customWidth="1"/>
    <col min="28" max="29" width="7.140625" bestFit="1" customWidth="1"/>
    <col min="30" max="30" width="6.5703125" bestFit="1" customWidth="1"/>
    <col min="31" max="35" width="7.140625" bestFit="1" customWidth="1"/>
    <col min="36" max="36" width="6.5703125" bestFit="1" customWidth="1"/>
    <col min="37" max="40" width="7.140625" bestFit="1" customWidth="1"/>
    <col min="41" max="41" width="6.5703125" bestFit="1" customWidth="1"/>
    <col min="42" max="45" width="7.140625" bestFit="1" customWidth="1"/>
    <col min="46" max="48" width="6.5703125" bestFit="1" customWidth="1"/>
    <col min="49" max="49" width="7.140625" bestFit="1" customWidth="1"/>
    <col min="50" max="50" width="6.5703125" bestFit="1" customWidth="1"/>
    <col min="51" max="57" width="7.140625" bestFit="1" customWidth="1"/>
    <col min="58" max="60" width="6.5703125" bestFit="1" customWidth="1"/>
    <col min="61" max="61" width="6.5703125" customWidth="1"/>
  </cols>
  <sheetData>
    <row r="1" spans="1:76" x14ac:dyDescent="0.25">
      <c r="A1" t="s">
        <v>14</v>
      </c>
    </row>
    <row r="2" spans="1:76" x14ac:dyDescent="0.25">
      <c r="A2" t="s">
        <v>15</v>
      </c>
    </row>
    <row r="3" spans="1:76" x14ac:dyDescent="0.25">
      <c r="A3" t="s">
        <v>61</v>
      </c>
    </row>
    <row r="5" spans="1:76" ht="15.75" thickBot="1" x14ac:dyDescent="0.3">
      <c r="A5" t="s">
        <v>0</v>
      </c>
      <c r="B5" s="73" t="s">
        <v>1</v>
      </c>
      <c r="C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9"/>
      <c r="BK5" s="19"/>
      <c r="BL5" s="19">
        <f>24*60</f>
        <v>1440</v>
      </c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</row>
    <row r="6" spans="1:76" ht="18.75" thickBot="1" x14ac:dyDescent="0.4">
      <c r="A6">
        <v>10</v>
      </c>
      <c r="B6" s="2"/>
      <c r="C6" s="3">
        <v>66</v>
      </c>
      <c r="D6" s="4" t="s">
        <v>2</v>
      </c>
      <c r="E6">
        <f>C6/E12</f>
        <v>0.38938053097345138</v>
      </c>
      <c r="G6" t="s">
        <v>3</v>
      </c>
      <c r="H6">
        <f>-2.297536+(100.0389*(E9))-(432.5438*(E9^2))+(1256.228*(E9^3))-(1028.902*(E9^4))</f>
        <v>19.739347455725028</v>
      </c>
      <c r="J6" s="5" t="s">
        <v>0</v>
      </c>
      <c r="K6" s="6" t="s">
        <v>4</v>
      </c>
      <c r="M6" s="20" t="s">
        <v>5</v>
      </c>
      <c r="N6" s="75" t="s">
        <v>6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</row>
    <row r="7" spans="1:76" ht="15.75" thickBot="1" x14ac:dyDescent="0.3">
      <c r="A7">
        <v>25</v>
      </c>
      <c r="B7" s="2"/>
      <c r="C7" s="3">
        <v>77</v>
      </c>
      <c r="D7" s="4" t="s">
        <v>2</v>
      </c>
      <c r="E7">
        <f>C7/E13</f>
        <v>0.34070796460176994</v>
      </c>
      <c r="G7" s="7" t="s">
        <v>7</v>
      </c>
      <c r="H7">
        <f>-9.845761+(96.94864*(E9))-(341.4349*(E9^2))+(757.9172*(E9^3))-(598.7461*(E9^4))</f>
        <v>6.4086809406983267</v>
      </c>
      <c r="J7" s="8">
        <v>2</v>
      </c>
      <c r="K7" s="9">
        <f t="shared" ref="K7:K12" si="0">($H$6*$C$6)*LOG((10^(2-$E$16))*(J7^($E$16-1)))</f>
        <v>392.18095481444374</v>
      </c>
      <c r="M7" s="10" t="s">
        <v>8</v>
      </c>
      <c r="N7" s="18">
        <v>15</v>
      </c>
      <c r="O7" s="18">
        <v>30</v>
      </c>
      <c r="P7" s="18">
        <v>45</v>
      </c>
      <c r="Q7" s="18">
        <v>60</v>
      </c>
      <c r="R7" s="18">
        <v>75</v>
      </c>
      <c r="S7" s="18">
        <v>90</v>
      </c>
      <c r="T7" s="18">
        <v>105</v>
      </c>
      <c r="U7" s="18">
        <v>120</v>
      </c>
      <c r="V7" s="18">
        <v>135</v>
      </c>
      <c r="W7" s="18">
        <v>150</v>
      </c>
      <c r="X7" s="18">
        <v>165</v>
      </c>
      <c r="Y7" s="18">
        <v>180</v>
      </c>
      <c r="Z7" s="18">
        <v>195</v>
      </c>
      <c r="AA7" s="18">
        <v>210</v>
      </c>
      <c r="AB7" s="18">
        <v>225</v>
      </c>
      <c r="AC7" s="18">
        <v>240</v>
      </c>
      <c r="AD7" s="18">
        <v>255</v>
      </c>
      <c r="AE7" s="18">
        <v>270</v>
      </c>
      <c r="AF7" s="18">
        <v>285</v>
      </c>
      <c r="AG7" s="18">
        <v>300</v>
      </c>
      <c r="AH7" s="18">
        <v>315</v>
      </c>
      <c r="AI7" s="18">
        <v>330</v>
      </c>
      <c r="AJ7" s="18">
        <v>345</v>
      </c>
      <c r="AK7" s="18">
        <v>360</v>
      </c>
      <c r="AL7" s="18">
        <v>375</v>
      </c>
      <c r="AM7" s="18">
        <v>390</v>
      </c>
      <c r="AN7" s="18">
        <v>405</v>
      </c>
      <c r="AO7" s="18">
        <v>420</v>
      </c>
      <c r="AP7" s="18">
        <v>435</v>
      </c>
      <c r="AQ7" s="18">
        <v>450</v>
      </c>
      <c r="AR7" s="18">
        <v>465</v>
      </c>
      <c r="AS7" s="18">
        <v>480</v>
      </c>
      <c r="AT7" s="18">
        <v>495</v>
      </c>
      <c r="AU7" s="18">
        <v>510</v>
      </c>
      <c r="AV7" s="18">
        <v>525</v>
      </c>
      <c r="AW7" s="18">
        <v>540</v>
      </c>
      <c r="AX7" s="18">
        <v>555</v>
      </c>
      <c r="AY7" s="18">
        <v>570</v>
      </c>
      <c r="AZ7" s="18">
        <v>585</v>
      </c>
      <c r="BA7" s="18">
        <v>600</v>
      </c>
      <c r="BB7" s="18">
        <v>615</v>
      </c>
      <c r="BC7" s="18">
        <v>630</v>
      </c>
      <c r="BD7" s="18">
        <v>645</v>
      </c>
      <c r="BE7" s="18">
        <v>660</v>
      </c>
      <c r="BF7" s="18">
        <v>675</v>
      </c>
      <c r="BG7" s="18">
        <v>690</v>
      </c>
      <c r="BH7" s="18">
        <v>705</v>
      </c>
      <c r="BI7" s="18">
        <v>720</v>
      </c>
    </row>
    <row r="8" spans="1:76" ht="16.5" customHeight="1" x14ac:dyDescent="0.25">
      <c r="A8">
        <v>50</v>
      </c>
      <c r="B8" s="2"/>
      <c r="C8" s="3">
        <v>85</v>
      </c>
      <c r="D8" s="4" t="s">
        <v>2</v>
      </c>
      <c r="E8">
        <f>C8/E14</f>
        <v>0.37610619469026552</v>
      </c>
      <c r="G8" t="s">
        <v>9</v>
      </c>
      <c r="H8">
        <f>-0.06498345+(5.069294*E9)-(16.08111*(E9^2))+(29.09596*(E9^3))-(20.06288*(E9^4))</f>
        <v>0.70560100033645123</v>
      </c>
      <c r="J8" s="8">
        <v>5</v>
      </c>
      <c r="K8" s="9">
        <f t="shared" si="0"/>
        <v>910.61597726340813</v>
      </c>
      <c r="M8" s="11">
        <v>2</v>
      </c>
      <c r="N8" s="12">
        <f>$K7/(N$7+$H$7)^$H$8</f>
        <v>45.146171614562242</v>
      </c>
      <c r="O8" s="12">
        <f t="shared" ref="N8:BH13" si="1">$K7/(O$7+$H$7)^$H$8</f>
        <v>31.03835732435315</v>
      </c>
      <c r="P8" s="12">
        <f t="shared" si="1"/>
        <v>24.3319805824102</v>
      </c>
      <c r="Q8" s="12">
        <f t="shared" si="1"/>
        <v>20.310603109871817</v>
      </c>
      <c r="R8" s="12">
        <f t="shared" si="1"/>
        <v>17.592004588445182</v>
      </c>
      <c r="S8" s="12">
        <f t="shared" si="1"/>
        <v>15.613208729181014</v>
      </c>
      <c r="T8" s="12">
        <f t="shared" si="1"/>
        <v>14.098677706243501</v>
      </c>
      <c r="U8" s="12">
        <f t="shared" si="1"/>
        <v>12.896463007311391</v>
      </c>
      <c r="V8" s="12">
        <f t="shared" si="1"/>
        <v>11.915394685713661</v>
      </c>
      <c r="W8" s="12">
        <f t="shared" si="1"/>
        <v>11.097211067400528</v>
      </c>
      <c r="X8" s="12">
        <f t="shared" si="1"/>
        <v>10.402811090301904</v>
      </c>
      <c r="Y8" s="12">
        <f t="shared" si="1"/>
        <v>9.8049035211317257</v>
      </c>
      <c r="Z8" s="12">
        <f t="shared" si="1"/>
        <v>9.2838181975764194</v>
      </c>
      <c r="AA8" s="12">
        <f t="shared" si="1"/>
        <v>8.8249926170620636</v>
      </c>
      <c r="AB8" s="12">
        <f t="shared" si="1"/>
        <v>8.4173978672370477</v>
      </c>
      <c r="AC8" s="12">
        <f t="shared" si="1"/>
        <v>8.0525166361252616</v>
      </c>
      <c r="AD8" s="12">
        <f t="shared" si="1"/>
        <v>7.7236588931747407</v>
      </c>
      <c r="AE8" s="12">
        <f t="shared" si="1"/>
        <v>7.4254912873118313</v>
      </c>
      <c r="AF8" s="12">
        <f t="shared" si="1"/>
        <v>7.1537058847451069</v>
      </c>
      <c r="AG8" s="12">
        <f t="shared" si="1"/>
        <v>6.9047821480851024</v>
      </c>
      <c r="AH8" s="12">
        <f t="shared" si="1"/>
        <v>6.6758127605714987</v>
      </c>
      <c r="AI8" s="12">
        <f t="shared" si="1"/>
        <v>6.4643740713076028</v>
      </c>
      <c r="AJ8" s="12">
        <f t="shared" si="1"/>
        <v>6.268428303546524</v>
      </c>
      <c r="AK8" s="12">
        <f t="shared" si="1"/>
        <v>6.0862487504978446</v>
      </c>
      <c r="AL8" s="12">
        <f t="shared" si="1"/>
        <v>5.9163618590561065</v>
      </c>
      <c r="AM8" s="12">
        <f t="shared" si="1"/>
        <v>5.7575018909769726</v>
      </c>
      <c r="AN8" s="12">
        <f t="shared" si="1"/>
        <v>5.6085750689865623</v>
      </c>
      <c r="AO8" s="12">
        <f t="shared" si="1"/>
        <v>5.4686309582045478</v>
      </c>
      <c r="AP8" s="12">
        <f t="shared" si="1"/>
        <v>5.3368394254628946</v>
      </c>
      <c r="AQ8" s="12">
        <f t="shared" si="1"/>
        <v>5.2124719409917075</v>
      </c>
      <c r="AR8" s="12">
        <f t="shared" si="1"/>
        <v>5.0948862913829656</v>
      </c>
      <c r="AS8" s="12">
        <f t="shared" si="1"/>
        <v>4.9835139950561178</v>
      </c>
      <c r="AT8" s="12">
        <f t="shared" si="1"/>
        <v>4.8778498755943653</v>
      </c>
      <c r="AU8" s="12">
        <f t="shared" si="1"/>
        <v>4.7774433707697739</v>
      </c>
      <c r="AV8" s="12">
        <f t="shared" si="1"/>
        <v>4.6818912473030982</v>
      </c>
      <c r="AW8" s="12">
        <f t="shared" si="1"/>
        <v>4.5908314614966708</v>
      </c>
      <c r="AX8" s="12">
        <f t="shared" si="1"/>
        <v>4.5039379596000444</v>
      </c>
      <c r="AY8" s="12">
        <f t="shared" si="1"/>
        <v>4.4209162532699349</v>
      </c>
      <c r="AZ8" s="12">
        <f t="shared" si="1"/>
        <v>4.3414996377883073</v>
      </c>
      <c r="BA8" s="12">
        <f t="shared" si="1"/>
        <v>4.2654459460221137</v>
      </c>
      <c r="BB8" s="12">
        <f t="shared" si="1"/>
        <v>4.1925347510873427</v>
      </c>
      <c r="BC8" s="12">
        <f t="shared" si="1"/>
        <v>4.1225649465448573</v>
      </c>
      <c r="BD8" s="12">
        <f t="shared" si="1"/>
        <v>4.0553526456286377</v>
      </c>
      <c r="BE8" s="12">
        <f t="shared" si="1"/>
        <v>3.9907293511883348</v>
      </c>
      <c r="BF8" s="12">
        <f t="shared" si="1"/>
        <v>3.9285403562515953</v>
      </c>
      <c r="BG8" s="12">
        <f t="shared" si="1"/>
        <v>3.8686433417880095</v>
      </c>
      <c r="BH8" s="12">
        <f t="shared" si="1"/>
        <v>3.8109071437036151</v>
      </c>
      <c r="BI8" s="12">
        <f>$K7/(BI$7+$H$7)^$H$8</f>
        <v>3.7552106655594595</v>
      </c>
    </row>
    <row r="9" spans="1:76" ht="18" x14ac:dyDescent="0.35">
      <c r="B9" s="11"/>
      <c r="C9" s="13"/>
      <c r="D9" s="14" t="s">
        <v>10</v>
      </c>
      <c r="E9">
        <f>AVERAGE(E6:E8)</f>
        <v>0.36873156342182895</v>
      </c>
      <c r="H9" s="7"/>
      <c r="J9" s="8">
        <v>10</v>
      </c>
      <c r="K9" s="9">
        <f t="shared" si="0"/>
        <v>1302.7969320778518</v>
      </c>
      <c r="M9" s="11">
        <v>5</v>
      </c>
      <c r="N9" s="12">
        <f t="shared" si="1"/>
        <v>104.82616424845843</v>
      </c>
      <c r="O9" s="12">
        <f t="shared" si="1"/>
        <v>72.068833890568527</v>
      </c>
      <c r="P9" s="12">
        <f t="shared" si="1"/>
        <v>56.497109318552013</v>
      </c>
      <c r="Q9" s="12">
        <f t="shared" si="1"/>
        <v>47.159759984918004</v>
      </c>
      <c r="R9" s="12">
        <f t="shared" si="1"/>
        <v>40.847369699298262</v>
      </c>
      <c r="S9" s="12">
        <f t="shared" si="1"/>
        <v>36.25274799962601</v>
      </c>
      <c r="T9" s="12">
        <f t="shared" si="1"/>
        <v>32.736115866888902</v>
      </c>
      <c r="U9" s="12">
        <f t="shared" si="1"/>
        <v>29.944659781351881</v>
      </c>
      <c r="V9" s="12">
        <f t="shared" si="1"/>
        <v>27.666689682430121</v>
      </c>
      <c r="W9" s="12">
        <f t="shared" si="1"/>
        <v>25.76692615229226</v>
      </c>
      <c r="X9" s="12">
        <f t="shared" si="1"/>
        <v>24.154579336377829</v>
      </c>
      <c r="Y9" s="12">
        <f t="shared" si="1"/>
        <v>22.76628095337578</v>
      </c>
      <c r="Z9" s="12">
        <f t="shared" si="1"/>
        <v>21.556358300779245</v>
      </c>
      <c r="AA9" s="12">
        <f t="shared" si="1"/>
        <v>20.490998294729955</v>
      </c>
      <c r="AB9" s="12">
        <f t="shared" si="1"/>
        <v>19.544592593782664</v>
      </c>
      <c r="AC9" s="12">
        <f t="shared" si="1"/>
        <v>18.697364611967121</v>
      </c>
      <c r="AD9" s="12">
        <f t="shared" si="1"/>
        <v>17.933780579389062</v>
      </c>
      <c r="AE9" s="12">
        <f t="shared" si="1"/>
        <v>17.241456838350668</v>
      </c>
      <c r="AF9" s="12">
        <f t="shared" si="1"/>
        <v>16.610390676350718</v>
      </c>
      <c r="AG9" s="12">
        <f t="shared" si="1"/>
        <v>16.03240765871551</v>
      </c>
      <c r="AH9" s="12">
        <f t="shared" si="1"/>
        <v>15.500757204978525</v>
      </c>
      <c r="AI9" s="12">
        <f t="shared" si="1"/>
        <v>15.009811772030526</v>
      </c>
      <c r="AJ9" s="12">
        <f t="shared" si="1"/>
        <v>14.554839788791803</v>
      </c>
      <c r="AK9" s="12">
        <f t="shared" si="1"/>
        <v>14.131831966254051</v>
      </c>
      <c r="AL9" s="12">
        <f t="shared" si="1"/>
        <v>13.7373668200624</v>
      </c>
      <c r="AM9" s="12">
        <f t="shared" si="1"/>
        <v>13.368505397026547</v>
      </c>
      <c r="AN9" s="12">
        <f t="shared" si="1"/>
        <v>13.022708024964727</v>
      </c>
      <c r="AO9" s="12">
        <f t="shared" si="1"/>
        <v>12.697767862425936</v>
      </c>
      <c r="AP9" s="12">
        <f t="shared" si="1"/>
        <v>12.391757399884826</v>
      </c>
      <c r="AQ9" s="12">
        <f t="shared" si="1"/>
        <v>12.102985043600709</v>
      </c>
      <c r="AR9" s="12">
        <f t="shared" si="1"/>
        <v>11.829959620218588</v>
      </c>
      <c r="AS9" s="12">
        <f t="shared" si="1"/>
        <v>11.57136115638516</v>
      </c>
      <c r="AT9" s="12">
        <f t="shared" si="1"/>
        <v>11.326016668785382</v>
      </c>
      <c r="AU9" s="12">
        <f t="shared" si="1"/>
        <v>11.092879984323719</v>
      </c>
      <c r="AV9" s="12">
        <f t="shared" si="1"/>
        <v>10.8710148243203</v>
      </c>
      <c r="AW9" s="12">
        <f t="shared" si="1"/>
        <v>10.65958054934193</v>
      </c>
      <c r="AX9" s="12">
        <f t="shared" si="1"/>
        <v>10.457820086025006</v>
      </c>
      <c r="AY9" s="12">
        <f t="shared" si="1"/>
        <v>10.265049653611635</v>
      </c>
      <c r="AZ9" s="12">
        <f t="shared" si="1"/>
        <v>10.080649982923978</v>
      </c>
      <c r="BA9" s="12">
        <f t="shared" si="1"/>
        <v>9.9040587792921499</v>
      </c>
      <c r="BB9" s="12">
        <f t="shared" si="1"/>
        <v>9.7347642273412962</v>
      </c>
      <c r="BC9" s="12">
        <f t="shared" si="1"/>
        <v>9.5722993723803214</v>
      </c>
      <c r="BD9" s="12">
        <f t="shared" si="1"/>
        <v>9.4162372425609266</v>
      </c>
      <c r="BE9" s="12">
        <f t="shared" si="1"/>
        <v>9.2661865996158106</v>
      </c>
      <c r="BF9" s="12">
        <f t="shared" si="1"/>
        <v>9.1217882250793867</v>
      </c>
      <c r="BG9" s="12">
        <f t="shared" si="1"/>
        <v>8.982711664396513</v>
      </c>
      <c r="BH9" s="12">
        <f t="shared" si="1"/>
        <v>8.8486523639723753</v>
      </c>
      <c r="BI9" s="12">
        <f t="shared" ref="BI9:BI13" si="2">$K8/(BI$7+$H$7)^$H$8</f>
        <v>8.7193291465831795</v>
      </c>
    </row>
    <row r="10" spans="1:76" x14ac:dyDescent="0.25">
      <c r="J10" s="8">
        <v>25</v>
      </c>
      <c r="K10" s="9">
        <f t="shared" si="0"/>
        <v>1821.2319545268163</v>
      </c>
      <c r="M10" s="11">
        <v>10</v>
      </c>
      <c r="N10" s="12">
        <f t="shared" si="1"/>
        <v>149.97233586302065</v>
      </c>
      <c r="O10" s="12">
        <f t="shared" si="1"/>
        <v>103.10719121492167</v>
      </c>
      <c r="P10" s="12">
        <f t="shared" si="1"/>
        <v>80.829089900962217</v>
      </c>
      <c r="Q10" s="12">
        <f t="shared" si="1"/>
        <v>67.470363094789818</v>
      </c>
      <c r="R10" s="12">
        <f t="shared" si="1"/>
        <v>58.439374287743441</v>
      </c>
      <c r="S10" s="12">
        <f t="shared" si="1"/>
        <v>51.865956728807021</v>
      </c>
      <c r="T10" s="12">
        <f t="shared" si="1"/>
        <v>46.834793573132401</v>
      </c>
      <c r="U10" s="12">
        <f t="shared" si="1"/>
        <v>42.84112278866327</v>
      </c>
      <c r="V10" s="12">
        <f t="shared" si="1"/>
        <v>39.582084368143782</v>
      </c>
      <c r="W10" s="12">
        <f t="shared" si="1"/>
        <v>36.864137219692786</v>
      </c>
      <c r="X10" s="12">
        <f t="shared" si="1"/>
        <v>34.557390426679731</v>
      </c>
      <c r="Y10" s="12">
        <f t="shared" si="1"/>
        <v>32.571184474507504</v>
      </c>
      <c r="Z10" s="12">
        <f t="shared" si="1"/>
        <v>30.840176498355664</v>
      </c>
      <c r="AA10" s="12">
        <f t="shared" si="1"/>
        <v>29.315990911792017</v>
      </c>
      <c r="AB10" s="12">
        <f t="shared" si="1"/>
        <v>27.96199046101971</v>
      </c>
      <c r="AC10" s="12">
        <f t="shared" si="1"/>
        <v>26.749881248092382</v>
      </c>
      <c r="AD10" s="12">
        <f t="shared" si="1"/>
        <v>25.657439472563798</v>
      </c>
      <c r="AE10" s="12">
        <f t="shared" si="1"/>
        <v>24.666948125662501</v>
      </c>
      <c r="AF10" s="12">
        <f t="shared" si="1"/>
        <v>23.764096561095826</v>
      </c>
      <c r="AG10" s="12">
        <f t="shared" si="1"/>
        <v>22.93718980680061</v>
      </c>
      <c r="AH10" s="12">
        <f t="shared" si="1"/>
        <v>22.176569965550023</v>
      </c>
      <c r="AI10" s="12">
        <f t="shared" si="1"/>
        <v>21.474185843338127</v>
      </c>
      <c r="AJ10" s="12">
        <f t="shared" si="1"/>
        <v>20.823268092338328</v>
      </c>
      <c r="AK10" s="12">
        <f t="shared" si="1"/>
        <v>20.218080716751896</v>
      </c>
      <c r="AL10" s="12">
        <f t="shared" si="1"/>
        <v>19.653728679118505</v>
      </c>
      <c r="AM10" s="12">
        <f t="shared" si="1"/>
        <v>19.126007288003521</v>
      </c>
      <c r="AN10" s="12">
        <f t="shared" si="1"/>
        <v>18.631283093951289</v>
      </c>
      <c r="AO10" s="12">
        <f t="shared" si="1"/>
        <v>18.166398820630484</v>
      </c>
      <c r="AP10" s="12">
        <f t="shared" si="1"/>
        <v>17.728596825347719</v>
      </c>
      <c r="AQ10" s="12">
        <f t="shared" si="1"/>
        <v>17.315456984592416</v>
      </c>
      <c r="AR10" s="12">
        <f t="shared" si="1"/>
        <v>16.924845911601555</v>
      </c>
      <c r="AS10" s="12">
        <f t="shared" si="1"/>
        <v>16.554875151441276</v>
      </c>
      <c r="AT10" s="12">
        <f t="shared" si="1"/>
        <v>16.203866544379746</v>
      </c>
      <c r="AU10" s="12">
        <f t="shared" si="1"/>
        <v>15.870323355093493</v>
      </c>
      <c r="AV10" s="12">
        <f t="shared" si="1"/>
        <v>15.552906071623399</v>
      </c>
      <c r="AW10" s="12">
        <f t="shared" si="1"/>
        <v>15.2504120108386</v>
      </c>
      <c r="AX10" s="12">
        <f t="shared" si="1"/>
        <v>14.96175804562505</v>
      </c>
      <c r="AY10" s="12">
        <f t="shared" si="1"/>
        <v>14.68596590688157</v>
      </c>
      <c r="AZ10" s="12">
        <f t="shared" si="1"/>
        <v>14.422149620712286</v>
      </c>
      <c r="BA10" s="12">
        <f t="shared" si="1"/>
        <v>14.169504725314262</v>
      </c>
      <c r="BB10" s="12">
        <f t="shared" si="1"/>
        <v>13.92729897842864</v>
      </c>
      <c r="BC10" s="12">
        <f t="shared" si="1"/>
        <v>13.694864318925179</v>
      </c>
      <c r="BD10" s="12">
        <f t="shared" si="1"/>
        <v>13.471589888189564</v>
      </c>
      <c r="BE10" s="12">
        <f t="shared" si="1"/>
        <v>13.256915950804144</v>
      </c>
      <c r="BF10" s="12">
        <f t="shared" si="1"/>
        <v>13.050328581330982</v>
      </c>
      <c r="BG10" s="12">
        <f t="shared" si="1"/>
        <v>12.851355006184521</v>
      </c>
      <c r="BH10" s="12">
        <f t="shared" si="1"/>
        <v>12.65955950767599</v>
      </c>
      <c r="BI10" s="12">
        <f t="shared" si="2"/>
        <v>12.474539812142639</v>
      </c>
    </row>
    <row r="11" spans="1:76" x14ac:dyDescent="0.25">
      <c r="B11" s="73" t="s">
        <v>11</v>
      </c>
      <c r="C11" s="74"/>
      <c r="J11" s="8">
        <v>50</v>
      </c>
      <c r="K11" s="9">
        <f t="shared" si="0"/>
        <v>2213.4129093412598</v>
      </c>
      <c r="M11" s="11">
        <v>25</v>
      </c>
      <c r="N11" s="12">
        <f t="shared" si="1"/>
        <v>209.65232849691685</v>
      </c>
      <c r="O11" s="12">
        <f t="shared" si="1"/>
        <v>144.13766778113705</v>
      </c>
      <c r="P11" s="12">
        <f t="shared" si="1"/>
        <v>112.99421863710403</v>
      </c>
      <c r="Q11" s="12">
        <f t="shared" si="1"/>
        <v>94.319519969836008</v>
      </c>
      <c r="R11" s="12">
        <f t="shared" si="1"/>
        <v>81.694739398596525</v>
      </c>
      <c r="S11" s="12">
        <f t="shared" si="1"/>
        <v>72.50549599925202</v>
      </c>
      <c r="T11" s="12">
        <f t="shared" si="1"/>
        <v>65.472231733777804</v>
      </c>
      <c r="U11" s="12">
        <f t="shared" si="1"/>
        <v>59.889319562703761</v>
      </c>
      <c r="V11" s="12">
        <f t="shared" si="1"/>
        <v>55.333379364860242</v>
      </c>
      <c r="W11" s="12">
        <f t="shared" si="1"/>
        <v>51.533852304584521</v>
      </c>
      <c r="X11" s="12">
        <f t="shared" si="1"/>
        <v>48.309158672755657</v>
      </c>
      <c r="Y11" s="12">
        <f t="shared" si="1"/>
        <v>45.53256190675156</v>
      </c>
      <c r="Z11" s="12">
        <f t="shared" si="1"/>
        <v>43.112716601558489</v>
      </c>
      <c r="AA11" s="12">
        <f t="shared" si="1"/>
        <v>40.981996589459911</v>
      </c>
      <c r="AB11" s="12">
        <f t="shared" si="1"/>
        <v>39.089185187565327</v>
      </c>
      <c r="AC11" s="12">
        <f t="shared" si="1"/>
        <v>37.394729223934242</v>
      </c>
      <c r="AD11" s="12">
        <f t="shared" si="1"/>
        <v>35.867561158778123</v>
      </c>
      <c r="AE11" s="12">
        <f t="shared" si="1"/>
        <v>34.482913676701337</v>
      </c>
      <c r="AF11" s="12">
        <f t="shared" si="1"/>
        <v>33.220781352701437</v>
      </c>
      <c r="AG11" s="12">
        <f t="shared" si="1"/>
        <v>32.06481531743102</v>
      </c>
      <c r="AH11" s="12">
        <f t="shared" si="1"/>
        <v>31.00151440995705</v>
      </c>
      <c r="AI11" s="12">
        <f t="shared" si="1"/>
        <v>30.019623544061051</v>
      </c>
      <c r="AJ11" s="12">
        <f t="shared" si="1"/>
        <v>29.109679577583606</v>
      </c>
      <c r="AK11" s="12">
        <f t="shared" si="1"/>
        <v>28.263663932508102</v>
      </c>
      <c r="AL11" s="12">
        <f t="shared" si="1"/>
        <v>27.4747336401248</v>
      </c>
      <c r="AM11" s="12">
        <f t="shared" si="1"/>
        <v>26.737010794053095</v>
      </c>
      <c r="AN11" s="12">
        <f t="shared" si="1"/>
        <v>26.045416049929454</v>
      </c>
      <c r="AO11" s="12">
        <f t="shared" si="1"/>
        <v>25.395535724851872</v>
      </c>
      <c r="AP11" s="12">
        <f t="shared" si="1"/>
        <v>24.783514799769652</v>
      </c>
      <c r="AQ11" s="12">
        <f t="shared" si="1"/>
        <v>24.205970087201418</v>
      </c>
      <c r="AR11" s="12">
        <f t="shared" si="1"/>
        <v>23.659919240437176</v>
      </c>
      <c r="AS11" s="12">
        <f t="shared" si="1"/>
        <v>23.142722312770321</v>
      </c>
      <c r="AT11" s="12">
        <f t="shared" si="1"/>
        <v>22.652033337570764</v>
      </c>
      <c r="AU11" s="12">
        <f t="shared" si="1"/>
        <v>22.185759968647439</v>
      </c>
      <c r="AV11" s="12">
        <f t="shared" si="1"/>
        <v>21.7420296486406</v>
      </c>
      <c r="AW11" s="12">
        <f t="shared" si="1"/>
        <v>21.31916109868386</v>
      </c>
      <c r="AX11" s="12">
        <f t="shared" si="1"/>
        <v>20.915640172050011</v>
      </c>
      <c r="AY11" s="12">
        <f t="shared" si="1"/>
        <v>20.530099307223271</v>
      </c>
      <c r="AZ11" s="12">
        <f t="shared" si="1"/>
        <v>20.161299965847956</v>
      </c>
      <c r="BA11" s="12">
        <f t="shared" si="1"/>
        <v>19.8081175585843</v>
      </c>
      <c r="BB11" s="12">
        <f t="shared" si="1"/>
        <v>19.469528454682592</v>
      </c>
      <c r="BC11" s="12">
        <f t="shared" si="1"/>
        <v>19.144598744760643</v>
      </c>
      <c r="BD11" s="12">
        <f t="shared" si="1"/>
        <v>18.832474485121853</v>
      </c>
      <c r="BE11" s="12">
        <f t="shared" si="1"/>
        <v>18.532373199231621</v>
      </c>
      <c r="BF11" s="12">
        <f t="shared" si="1"/>
        <v>18.243576450158773</v>
      </c>
      <c r="BG11" s="12">
        <f t="shared" si="1"/>
        <v>17.965423328793026</v>
      </c>
      <c r="BH11" s="12">
        <f t="shared" si="1"/>
        <v>17.697304727944751</v>
      </c>
      <c r="BI11" s="12">
        <f t="shared" si="2"/>
        <v>17.438658293166359</v>
      </c>
    </row>
    <row r="12" spans="1:76" ht="15.75" thickBot="1" x14ac:dyDescent="0.3">
      <c r="B12" s="2"/>
      <c r="C12" s="3">
        <v>150</v>
      </c>
      <c r="E12">
        <f>C12*1.13</f>
        <v>169.49999999999997</v>
      </c>
      <c r="J12" s="15">
        <v>100</v>
      </c>
      <c r="K12" s="16">
        <f t="shared" si="0"/>
        <v>2605.5938641557036</v>
      </c>
      <c r="M12" s="11">
        <v>50</v>
      </c>
      <c r="N12" s="12">
        <f t="shared" si="1"/>
        <v>254.79850011147906</v>
      </c>
      <c r="O12" s="12">
        <f t="shared" si="1"/>
        <v>175.17602510549017</v>
      </c>
      <c r="P12" s="12">
        <f t="shared" si="1"/>
        <v>137.32619921951422</v>
      </c>
      <c r="Q12" s="12">
        <f t="shared" si="1"/>
        <v>114.63012307970783</v>
      </c>
      <c r="R12" s="12">
        <f t="shared" si="1"/>
        <v>99.286743987041703</v>
      </c>
      <c r="S12" s="12">
        <f t="shared" si="1"/>
        <v>88.11870472843303</v>
      </c>
      <c r="T12" s="12">
        <f t="shared" si="1"/>
        <v>79.570909440021296</v>
      </c>
      <c r="U12" s="12">
        <f t="shared" si="1"/>
        <v>72.785782570015144</v>
      </c>
      <c r="V12" s="12">
        <f t="shared" si="1"/>
        <v>67.2487740505739</v>
      </c>
      <c r="W12" s="12">
        <f t="shared" si="1"/>
        <v>62.631063371985043</v>
      </c>
      <c r="X12" s="12">
        <f t="shared" si="1"/>
        <v>58.711969763057553</v>
      </c>
      <c r="Y12" s="12">
        <f t="shared" si="1"/>
        <v>55.337465427883288</v>
      </c>
      <c r="Z12" s="12">
        <f t="shared" si="1"/>
        <v>52.396534799134905</v>
      </c>
      <c r="AA12" s="12">
        <f t="shared" si="1"/>
        <v>49.806989206521969</v>
      </c>
      <c r="AB12" s="12">
        <f t="shared" si="1"/>
        <v>47.506583054802377</v>
      </c>
      <c r="AC12" s="12">
        <f t="shared" si="1"/>
        <v>45.447245860059503</v>
      </c>
      <c r="AD12" s="12">
        <f t="shared" si="1"/>
        <v>43.59122005195286</v>
      </c>
      <c r="AE12" s="12">
        <f t="shared" si="1"/>
        <v>41.908404964013165</v>
      </c>
      <c r="AF12" s="12">
        <f t="shared" si="1"/>
        <v>40.374487237446544</v>
      </c>
      <c r="AG12" s="12">
        <f t="shared" si="1"/>
        <v>38.969597465516124</v>
      </c>
      <c r="AH12" s="12">
        <f t="shared" si="1"/>
        <v>37.677327170528542</v>
      </c>
      <c r="AI12" s="12">
        <f t="shared" si="1"/>
        <v>36.483997615368651</v>
      </c>
      <c r="AJ12" s="12">
        <f t="shared" si="1"/>
        <v>35.378107881130127</v>
      </c>
      <c r="AK12" s="12">
        <f t="shared" si="1"/>
        <v>34.349912683005947</v>
      </c>
      <c r="AL12" s="12">
        <f t="shared" si="1"/>
        <v>33.391095499180906</v>
      </c>
      <c r="AM12" s="12">
        <f t="shared" si="1"/>
        <v>32.494512685030067</v>
      </c>
      <c r="AN12" s="12">
        <f t="shared" si="1"/>
        <v>31.653991118916011</v>
      </c>
      <c r="AO12" s="12">
        <f t="shared" si="1"/>
        <v>30.864166683056418</v>
      </c>
      <c r="AP12" s="12">
        <f t="shared" si="1"/>
        <v>30.120354225232543</v>
      </c>
      <c r="AQ12" s="12">
        <f t="shared" si="1"/>
        <v>29.418442028193123</v>
      </c>
      <c r="AR12" s="12">
        <f t="shared" si="1"/>
        <v>28.754805531820139</v>
      </c>
      <c r="AS12" s="12">
        <f t="shared" si="1"/>
        <v>28.126236307826435</v>
      </c>
      <c r="AT12" s="12">
        <f t="shared" si="1"/>
        <v>27.529883213165128</v>
      </c>
      <c r="AU12" s="12">
        <f t="shared" si="1"/>
        <v>26.963203339417213</v>
      </c>
      <c r="AV12" s="12">
        <f t="shared" si="1"/>
        <v>26.423920895943699</v>
      </c>
      <c r="AW12" s="12">
        <f t="shared" si="1"/>
        <v>25.90999256018053</v>
      </c>
      <c r="AX12" s="12">
        <f t="shared" si="1"/>
        <v>25.419578131650056</v>
      </c>
      <c r="AY12" s="12">
        <f t="shared" si="1"/>
        <v>24.951015560493204</v>
      </c>
      <c r="AZ12" s="12">
        <f t="shared" si="1"/>
        <v>24.502799603636262</v>
      </c>
      <c r="BA12" s="12">
        <f t="shared" si="1"/>
        <v>24.073563504606412</v>
      </c>
      <c r="BB12" s="12">
        <f t="shared" si="1"/>
        <v>23.662063205769936</v>
      </c>
      <c r="BC12" s="12">
        <f t="shared" si="1"/>
        <v>23.267163691305498</v>
      </c>
      <c r="BD12" s="12">
        <f t="shared" si="1"/>
        <v>22.887827130750491</v>
      </c>
      <c r="BE12" s="12">
        <f t="shared" si="1"/>
        <v>22.523102550419953</v>
      </c>
      <c r="BF12" s="12">
        <f t="shared" si="1"/>
        <v>22.172116806410369</v>
      </c>
      <c r="BG12" s="12">
        <f t="shared" si="1"/>
        <v>21.834066670581034</v>
      </c>
      <c r="BH12" s="12">
        <f t="shared" si="1"/>
        <v>21.508211871648363</v>
      </c>
      <c r="BI12" s="12">
        <f t="shared" si="2"/>
        <v>21.193868958725819</v>
      </c>
    </row>
    <row r="13" spans="1:76" ht="15.75" thickBot="1" x14ac:dyDescent="0.3">
      <c r="B13" s="2"/>
      <c r="C13" s="3">
        <v>200</v>
      </c>
      <c r="E13">
        <f>C13*1.13</f>
        <v>225.99999999999997</v>
      </c>
      <c r="M13" s="1">
        <v>100</v>
      </c>
      <c r="N13" s="17">
        <f t="shared" si="1"/>
        <v>299.94467172604129</v>
      </c>
      <c r="O13" s="17">
        <f t="shared" si="1"/>
        <v>206.21438242984334</v>
      </c>
      <c r="P13" s="17">
        <f t="shared" si="1"/>
        <v>161.65817980192443</v>
      </c>
      <c r="Q13" s="17">
        <f t="shared" si="1"/>
        <v>134.94072618957964</v>
      </c>
      <c r="R13" s="17">
        <f t="shared" si="1"/>
        <v>116.87874857548688</v>
      </c>
      <c r="S13" s="17">
        <f t="shared" si="1"/>
        <v>103.73191345761404</v>
      </c>
      <c r="T13" s="17">
        <f t="shared" si="1"/>
        <v>93.669587146264803</v>
      </c>
      <c r="U13" s="17">
        <f t="shared" si="1"/>
        <v>85.68224557732654</v>
      </c>
      <c r="V13" s="17">
        <f t="shared" si="1"/>
        <v>79.164168736287564</v>
      </c>
      <c r="W13" s="17">
        <f t="shared" si="1"/>
        <v>73.728274439385572</v>
      </c>
      <c r="X13" s="17">
        <f t="shared" si="1"/>
        <v>69.114780853359463</v>
      </c>
      <c r="Y13" s="17">
        <f t="shared" si="1"/>
        <v>65.142368949015008</v>
      </c>
      <c r="Z13" s="17">
        <f t="shared" si="1"/>
        <v>61.680352996711328</v>
      </c>
      <c r="AA13" s="17">
        <f t="shared" si="1"/>
        <v>58.631981823584034</v>
      </c>
      <c r="AB13" s="17">
        <f t="shared" si="1"/>
        <v>55.923980922039419</v>
      </c>
      <c r="AC13" s="17">
        <f t="shared" si="1"/>
        <v>53.499762496184765</v>
      </c>
      <c r="AD13" s="17">
        <f t="shared" si="1"/>
        <v>51.314878945127596</v>
      </c>
      <c r="AE13" s="17">
        <f t="shared" si="1"/>
        <v>49.333896251325001</v>
      </c>
      <c r="AF13" s="17">
        <f t="shared" si="1"/>
        <v>47.528193122191652</v>
      </c>
      <c r="AG13" s="17">
        <f t="shared" si="1"/>
        <v>45.874379613601221</v>
      </c>
      <c r="AH13" s="17">
        <f t="shared" si="1"/>
        <v>44.353139931100046</v>
      </c>
      <c r="AI13" s="17">
        <f t="shared" ref="AI13:BH13" si="3">$K12/(AI$7+$H$7)^$H$8</f>
        <v>42.948371686676253</v>
      </c>
      <c r="AJ13" s="17">
        <f t="shared" si="3"/>
        <v>41.646536184676656</v>
      </c>
      <c r="AK13" s="17">
        <f t="shared" si="3"/>
        <v>40.436161433503791</v>
      </c>
      <c r="AL13" s="17">
        <f t="shared" si="3"/>
        <v>39.307457358237009</v>
      </c>
      <c r="AM13" s="17">
        <f t="shared" si="3"/>
        <v>38.252014576007042</v>
      </c>
      <c r="AN13" s="17">
        <f t="shared" si="3"/>
        <v>37.262566187902578</v>
      </c>
      <c r="AO13" s="17">
        <f t="shared" si="3"/>
        <v>36.332797641260967</v>
      </c>
      <c r="AP13" s="17">
        <f t="shared" si="3"/>
        <v>35.457193650695437</v>
      </c>
      <c r="AQ13" s="17">
        <f t="shared" si="3"/>
        <v>34.630913969184832</v>
      </c>
      <c r="AR13" s="17">
        <f t="shared" si="3"/>
        <v>33.849691823203109</v>
      </c>
      <c r="AS13" s="17">
        <f t="shared" si="3"/>
        <v>33.109750302882553</v>
      </c>
      <c r="AT13" s="17">
        <f t="shared" si="3"/>
        <v>32.407733088759493</v>
      </c>
      <c r="AU13" s="17">
        <f t="shared" si="3"/>
        <v>31.740646710186986</v>
      </c>
      <c r="AV13" s="17">
        <f t="shared" si="3"/>
        <v>31.105812143246798</v>
      </c>
      <c r="AW13" s="17">
        <f t="shared" si="3"/>
        <v>30.5008240216772</v>
      </c>
      <c r="AX13" s="17">
        <f t="shared" si="3"/>
        <v>29.9235160912501</v>
      </c>
      <c r="AY13" s="17">
        <f t="shared" si="3"/>
        <v>29.37193181376314</v>
      </c>
      <c r="AZ13" s="17">
        <f t="shared" si="3"/>
        <v>28.844299241424572</v>
      </c>
      <c r="BA13" s="17">
        <f t="shared" si="3"/>
        <v>28.339009450628524</v>
      </c>
      <c r="BB13" s="17">
        <f t="shared" si="3"/>
        <v>27.85459795685728</v>
      </c>
      <c r="BC13" s="17">
        <f t="shared" si="3"/>
        <v>27.389728637850357</v>
      </c>
      <c r="BD13" s="17">
        <f t="shared" si="3"/>
        <v>26.943179776379129</v>
      </c>
      <c r="BE13" s="17">
        <f t="shared" si="3"/>
        <v>26.513831901608288</v>
      </c>
      <c r="BF13" s="17">
        <f t="shared" si="3"/>
        <v>26.100657162661964</v>
      </c>
      <c r="BG13" s="17">
        <f t="shared" si="3"/>
        <v>25.702710012369042</v>
      </c>
      <c r="BH13" s="17">
        <f t="shared" si="3"/>
        <v>25.31911901535198</v>
      </c>
      <c r="BI13" s="17">
        <f t="shared" si="2"/>
        <v>24.949079624285279</v>
      </c>
    </row>
    <row r="14" spans="1:76" ht="18.75" customHeight="1" x14ac:dyDescent="0.25">
      <c r="B14" s="2"/>
      <c r="C14" s="3">
        <v>200</v>
      </c>
      <c r="E14">
        <f>C14*1.13</f>
        <v>225.99999999999997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pans="1:76" ht="18.75" customHeight="1" x14ac:dyDescent="0.25">
      <c r="B15" s="2"/>
      <c r="C15" s="3">
        <v>300</v>
      </c>
      <c r="E15">
        <f>C15*1.13</f>
        <v>338.99999999999994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spans="1:76" x14ac:dyDescent="0.25">
      <c r="C16" t="s">
        <v>12</v>
      </c>
      <c r="D16" t="s">
        <v>13</v>
      </c>
      <c r="E16">
        <f>E15/E12</f>
        <v>2</v>
      </c>
    </row>
  </sheetData>
  <mergeCells count="3">
    <mergeCell ref="B5:C5"/>
    <mergeCell ref="N6:BI6"/>
    <mergeCell ref="B11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12.5703125" customWidth="1"/>
    <col min="2" max="2" width="16" customWidth="1"/>
    <col min="3" max="4" width="14.85546875" bestFit="1" customWidth="1"/>
    <col min="5" max="5" width="25.42578125" customWidth="1"/>
    <col min="6" max="6" width="24.42578125" customWidth="1"/>
    <col min="7" max="8" width="20.28515625" customWidth="1"/>
    <col min="9" max="10" width="14.85546875" bestFit="1" customWidth="1"/>
    <col min="11" max="11" width="14.5703125" bestFit="1" customWidth="1"/>
  </cols>
  <sheetData>
    <row r="1" spans="1:11" ht="15.75" thickBot="1" x14ac:dyDescent="0.3">
      <c r="A1" t="s">
        <v>16</v>
      </c>
    </row>
    <row r="2" spans="1:11" ht="15.75" customHeight="1" thickBot="1" x14ac:dyDescent="0.3">
      <c r="A2" t="s">
        <v>17</v>
      </c>
      <c r="C2" s="21">
        <v>100</v>
      </c>
    </row>
    <row r="3" spans="1:11" x14ac:dyDescent="0.25">
      <c r="A3" s="76" t="s">
        <v>18</v>
      </c>
      <c r="B3" s="76"/>
      <c r="C3" s="22">
        <v>2</v>
      </c>
    </row>
    <row r="4" spans="1:11" ht="15.75" customHeight="1" thickBot="1" x14ac:dyDescent="0.3">
      <c r="A4" s="76" t="s">
        <v>19</v>
      </c>
      <c r="B4" s="76"/>
      <c r="C4" s="23">
        <v>15</v>
      </c>
    </row>
    <row r="5" spans="1:11" ht="18" thickBot="1" x14ac:dyDescent="0.3">
      <c r="A5" t="s">
        <v>20</v>
      </c>
      <c r="C5" s="24">
        <v>15758.76</v>
      </c>
      <c r="I5" s="25" t="s">
        <v>21</v>
      </c>
      <c r="J5" s="26">
        <f>SUM(H11:H18)</f>
        <v>126.13540739338107</v>
      </c>
    </row>
    <row r="6" spans="1:11" x14ac:dyDescent="0.25">
      <c r="A6" t="s">
        <v>22</v>
      </c>
      <c r="C6" s="27">
        <f>1-(0.3549*(C3^-0.42723)*(1-(EXP(1)^(-0.005794*C5))))</f>
        <v>0.73606501874152175</v>
      </c>
    </row>
    <row r="8" spans="1:11" ht="15.75" thickBot="1" x14ac:dyDescent="0.3"/>
    <row r="9" spans="1:11" x14ac:dyDescent="0.25">
      <c r="B9" s="28" t="s">
        <v>23</v>
      </c>
      <c r="C9" s="29" t="s">
        <v>24</v>
      </c>
      <c r="D9" s="30" t="s">
        <v>21</v>
      </c>
      <c r="E9" s="30" t="s">
        <v>25</v>
      </c>
      <c r="F9" s="30" t="s">
        <v>26</v>
      </c>
      <c r="G9" s="30" t="s">
        <v>27</v>
      </c>
      <c r="H9" s="31" t="s">
        <v>28</v>
      </c>
      <c r="I9" s="32"/>
      <c r="J9" s="30"/>
      <c r="K9" s="33"/>
    </row>
    <row r="10" spans="1:11" ht="15.75" thickBot="1" x14ac:dyDescent="0.3">
      <c r="B10" s="34" t="s">
        <v>29</v>
      </c>
      <c r="C10" s="35" t="s">
        <v>30</v>
      </c>
      <c r="D10" s="36" t="s">
        <v>31</v>
      </c>
      <c r="E10" s="36" t="s">
        <v>31</v>
      </c>
      <c r="F10" s="36" t="s">
        <v>31</v>
      </c>
      <c r="G10" s="36" t="s">
        <v>31</v>
      </c>
      <c r="H10" s="37" t="s">
        <v>31</v>
      </c>
      <c r="I10" s="38" t="s">
        <v>32</v>
      </c>
      <c r="J10" s="39" t="s">
        <v>33</v>
      </c>
      <c r="K10" s="40" t="s">
        <v>34</v>
      </c>
    </row>
    <row r="11" spans="1:11" x14ac:dyDescent="0.25">
      <c r="B11" s="41">
        <v>15</v>
      </c>
      <c r="C11" s="42">
        <v>299.94467172604129</v>
      </c>
      <c r="D11" s="43">
        <f>(B11/60)*C11</f>
        <v>74.986167931510323</v>
      </c>
      <c r="E11" s="43">
        <f>D11</f>
        <v>74.986167931510323</v>
      </c>
      <c r="F11" s="44" t="s">
        <v>35</v>
      </c>
      <c r="G11" s="11">
        <f>E17</f>
        <v>8.323907319542343</v>
      </c>
      <c r="H11" s="45">
        <f>G11*C$6</f>
        <v>6.126936997161625</v>
      </c>
      <c r="I11" s="46">
        <f>H11</f>
        <v>6.126936997161625</v>
      </c>
      <c r="J11" s="47">
        <f>I11/$J$5</f>
        <v>4.8574283175329365E-2</v>
      </c>
      <c r="K11" s="48">
        <f>ROUND(J11,3)</f>
        <v>4.9000000000000002E-2</v>
      </c>
    </row>
    <row r="12" spans="1:11" x14ac:dyDescent="0.25">
      <c r="B12" s="41">
        <v>30</v>
      </c>
      <c r="C12" s="42">
        <v>206.21438242984334</v>
      </c>
      <c r="D12" s="43">
        <f>(B12/60)*C12</f>
        <v>103.10719121492167</v>
      </c>
      <c r="E12" s="43">
        <f>D12-D11</f>
        <v>28.121023283411347</v>
      </c>
      <c r="F12" s="44" t="s">
        <v>36</v>
      </c>
      <c r="G12" s="11">
        <f>E15</f>
        <v>11.15770952977897</v>
      </c>
      <c r="H12" s="45">
        <f>G12*C$6</f>
        <v>8.2127996741492133</v>
      </c>
      <c r="I12" s="49">
        <f>H12+I11</f>
        <v>14.339736671310838</v>
      </c>
      <c r="J12" s="11">
        <f t="shared" ref="J12:J18" si="0">I12/$J$5</f>
        <v>0.11368526068647171</v>
      </c>
      <c r="K12" s="50">
        <f t="shared" ref="K12:K18" si="1">ROUND(J12,3)</f>
        <v>0.114</v>
      </c>
    </row>
    <row r="13" spans="1:11" x14ac:dyDescent="0.25">
      <c r="B13" s="41">
        <v>45</v>
      </c>
      <c r="C13" s="42">
        <v>161.65817980192443</v>
      </c>
      <c r="D13" s="43">
        <f t="shared" ref="D13:D18" si="2">(B13/60)*C13</f>
        <v>121.24363485144332</v>
      </c>
      <c r="E13" s="43">
        <f t="shared" ref="E13:E17" si="3">D13-D12</f>
        <v>18.136443636521648</v>
      </c>
      <c r="F13" s="44" t="s">
        <v>37</v>
      </c>
      <c r="G13" s="11">
        <f>E13</f>
        <v>18.136443636521648</v>
      </c>
      <c r="H13" s="45">
        <f t="shared" ref="H13:H18" si="4">G13*C$6</f>
        <v>13.349601725220859</v>
      </c>
      <c r="I13" s="49">
        <f t="shared" ref="I13:I17" si="5">H13+I12</f>
        <v>27.689338396531696</v>
      </c>
      <c r="J13" s="11">
        <f t="shared" si="0"/>
        <v>0.21952074337205246</v>
      </c>
      <c r="K13" s="50">
        <f>ROUND(J13,3)</f>
        <v>0.22</v>
      </c>
    </row>
    <row r="14" spans="1:11" x14ac:dyDescent="0.25">
      <c r="B14" s="41">
        <v>60</v>
      </c>
      <c r="C14" s="42">
        <v>134.94072618957964</v>
      </c>
      <c r="D14" s="43">
        <f t="shared" si="2"/>
        <v>134.94072618957964</v>
      </c>
      <c r="E14" s="43">
        <f>D14-D13</f>
        <v>13.697091338136318</v>
      </c>
      <c r="F14" s="44" t="s">
        <v>38</v>
      </c>
      <c r="G14" s="43">
        <f>E11</f>
        <v>74.986167931510323</v>
      </c>
      <c r="H14" s="45">
        <f t="shared" si="4"/>
        <v>55.194695103862045</v>
      </c>
      <c r="I14" s="49">
        <f t="shared" si="5"/>
        <v>82.884033500393741</v>
      </c>
      <c r="J14" s="11">
        <f t="shared" si="0"/>
        <v>0.6571036254863919</v>
      </c>
      <c r="K14" s="50">
        <f t="shared" si="1"/>
        <v>0.65700000000000003</v>
      </c>
    </row>
    <row r="15" spans="1:11" x14ac:dyDescent="0.25">
      <c r="B15" s="41">
        <v>75</v>
      </c>
      <c r="C15" s="42">
        <v>116.87874857548688</v>
      </c>
      <c r="D15" s="43">
        <f t="shared" si="2"/>
        <v>146.0984357193586</v>
      </c>
      <c r="E15" s="43">
        <f>D15-D14</f>
        <v>11.15770952977897</v>
      </c>
      <c r="F15" s="44" t="s">
        <v>39</v>
      </c>
      <c r="G15" s="11">
        <f>E12</f>
        <v>28.121023283411347</v>
      </c>
      <c r="H15" s="45">
        <f t="shared" si="4"/>
        <v>20.698901530134943</v>
      </c>
      <c r="I15" s="49">
        <f t="shared" si="5"/>
        <v>103.58293503052869</v>
      </c>
      <c r="J15" s="11">
        <f t="shared" si="0"/>
        <v>0.82120426905573363</v>
      </c>
      <c r="K15" s="50">
        <f t="shared" si="1"/>
        <v>0.82099999999999995</v>
      </c>
    </row>
    <row r="16" spans="1:11" x14ac:dyDescent="0.25">
      <c r="B16" s="41">
        <v>90</v>
      </c>
      <c r="C16" s="42">
        <v>103.73191345761404</v>
      </c>
      <c r="D16" s="43">
        <f>(B16/60)*C16</f>
        <v>155.59787018642106</v>
      </c>
      <c r="E16" s="43">
        <f>D16-D15</f>
        <v>9.4994344670624571</v>
      </c>
      <c r="F16" s="44" t="s">
        <v>40</v>
      </c>
      <c r="G16" s="11">
        <f>E14</f>
        <v>13.697091338136318</v>
      </c>
      <c r="H16" s="45">
        <f t="shared" si="4"/>
        <v>10.081949792509644</v>
      </c>
      <c r="I16" s="49">
        <f t="shared" si="5"/>
        <v>113.66488482303834</v>
      </c>
      <c r="J16" s="11">
        <f t="shared" si="0"/>
        <v>0.90113384633189741</v>
      </c>
      <c r="K16" s="50">
        <f t="shared" si="1"/>
        <v>0.90100000000000002</v>
      </c>
    </row>
    <row r="17" spans="2:11" x14ac:dyDescent="0.25">
      <c r="B17" s="41">
        <v>105</v>
      </c>
      <c r="C17" s="42">
        <v>93.669587146264803</v>
      </c>
      <c r="D17" s="43">
        <f t="shared" si="2"/>
        <v>163.92177750596341</v>
      </c>
      <c r="E17" s="43">
        <f t="shared" si="3"/>
        <v>8.323907319542343</v>
      </c>
      <c r="F17" s="44" t="s">
        <v>41</v>
      </c>
      <c r="G17" s="11">
        <f>E16</f>
        <v>9.4994344670624571</v>
      </c>
      <c r="H17" s="45">
        <f t="shared" si="4"/>
        <v>6.9922014090321856</v>
      </c>
      <c r="I17" s="49">
        <f t="shared" si="5"/>
        <v>120.65708623207053</v>
      </c>
      <c r="J17" s="11">
        <f t="shared" si="0"/>
        <v>0.95656793540750062</v>
      </c>
      <c r="K17" s="50">
        <f t="shared" si="1"/>
        <v>0.95699999999999996</v>
      </c>
    </row>
    <row r="18" spans="2:11" ht="15.75" thickBot="1" x14ac:dyDescent="0.3">
      <c r="B18" s="51">
        <v>120</v>
      </c>
      <c r="C18" s="52">
        <v>85.68224557732654</v>
      </c>
      <c r="D18" s="53">
        <f t="shared" si="2"/>
        <v>171.36449115465308</v>
      </c>
      <c r="E18" s="53">
        <f>D18-D17</f>
        <v>7.4427136486896757</v>
      </c>
      <c r="F18" s="39" t="s">
        <v>42</v>
      </c>
      <c r="G18" s="1">
        <f>E18</f>
        <v>7.4427136486896757</v>
      </c>
      <c r="H18" s="54">
        <f t="shared" si="4"/>
        <v>5.4783211613105456</v>
      </c>
      <c r="I18" s="55">
        <f>H18+I17</f>
        <v>126.13540739338107</v>
      </c>
      <c r="J18" s="1">
        <f t="shared" si="0"/>
        <v>1</v>
      </c>
      <c r="K18" s="56">
        <f t="shared" si="1"/>
        <v>1</v>
      </c>
    </row>
    <row r="19" spans="2:11" ht="15.75" thickBot="1" x14ac:dyDescent="0.3"/>
    <row r="20" spans="2:11" ht="15.75" thickBot="1" x14ac:dyDescent="0.3">
      <c r="I20" s="57" t="s">
        <v>43</v>
      </c>
      <c r="J20" s="26" t="s">
        <v>44</v>
      </c>
    </row>
    <row r="21" spans="2:11" x14ac:dyDescent="0.25">
      <c r="I21" s="58">
        <v>0</v>
      </c>
      <c r="J21" s="59">
        <v>0</v>
      </c>
    </row>
    <row r="22" spans="2:11" x14ac:dyDescent="0.25">
      <c r="I22" s="58">
        <v>15</v>
      </c>
      <c r="J22" s="50">
        <v>0.05</v>
      </c>
      <c r="K22">
        <f>K11-J22</f>
        <v>-1.0000000000000009E-3</v>
      </c>
    </row>
    <row r="23" spans="2:11" x14ac:dyDescent="0.25">
      <c r="I23" s="58">
        <v>30</v>
      </c>
      <c r="J23" s="50">
        <v>0.11600000000000001</v>
      </c>
      <c r="K23">
        <f t="shared" ref="K23:K29" si="6">K12-J23</f>
        <v>-2.0000000000000018E-3</v>
      </c>
    </row>
    <row r="24" spans="2:11" x14ac:dyDescent="0.25">
      <c r="I24" s="58">
        <v>45</v>
      </c>
      <c r="J24" s="50">
        <v>0.222</v>
      </c>
      <c r="K24">
        <f t="shared" si="6"/>
        <v>-2.0000000000000018E-3</v>
      </c>
    </row>
    <row r="25" spans="2:11" x14ac:dyDescent="0.25">
      <c r="I25" s="58">
        <v>60</v>
      </c>
      <c r="J25" s="50">
        <v>0.65500000000000003</v>
      </c>
      <c r="K25">
        <f t="shared" si="6"/>
        <v>2.0000000000000018E-3</v>
      </c>
    </row>
    <row r="26" spans="2:11" x14ac:dyDescent="0.25">
      <c r="I26" s="58">
        <v>75</v>
      </c>
      <c r="J26" s="50">
        <v>0.81799999999999995</v>
      </c>
      <c r="K26">
        <f>K15-J26</f>
        <v>3.0000000000000027E-3</v>
      </c>
    </row>
    <row r="27" spans="2:11" x14ac:dyDescent="0.25">
      <c r="I27" s="58">
        <v>90</v>
      </c>
      <c r="J27" s="50">
        <v>0.89900000000000002</v>
      </c>
      <c r="K27">
        <f t="shared" si="6"/>
        <v>2.0000000000000018E-3</v>
      </c>
    </row>
    <row r="28" spans="2:11" x14ac:dyDescent="0.25">
      <c r="I28" s="58">
        <v>105</v>
      </c>
      <c r="J28" s="50">
        <v>0.95499999999999996</v>
      </c>
      <c r="K28">
        <f t="shared" si="6"/>
        <v>2.0000000000000018E-3</v>
      </c>
    </row>
    <row r="29" spans="2:11" ht="15.75" thickBot="1" x14ac:dyDescent="0.3">
      <c r="I29" s="60">
        <v>120</v>
      </c>
      <c r="J29" s="56">
        <v>1</v>
      </c>
      <c r="K29">
        <f t="shared" si="6"/>
        <v>0</v>
      </c>
    </row>
  </sheetData>
  <mergeCells count="2">
    <mergeCell ref="A3:B3"/>
    <mergeCell ref="A4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C23" sqref="C23"/>
    </sheetView>
  </sheetViews>
  <sheetFormatPr baseColWidth="10" defaultColWidth="9.140625" defaultRowHeight="15" x14ac:dyDescent="0.25"/>
  <cols>
    <col min="1" max="1" width="12.5703125" customWidth="1"/>
    <col min="2" max="2" width="17.28515625" customWidth="1"/>
    <col min="3" max="4" width="14.85546875" bestFit="1" customWidth="1"/>
    <col min="5" max="5" width="19.7109375" bestFit="1" customWidth="1"/>
    <col min="6" max="6" width="24.42578125" customWidth="1"/>
    <col min="7" max="8" width="20.28515625" bestFit="1" customWidth="1"/>
    <col min="9" max="10" width="14.85546875" bestFit="1" customWidth="1"/>
    <col min="11" max="11" width="14.5703125" bestFit="1" customWidth="1"/>
  </cols>
  <sheetData>
    <row r="1" spans="1:11" ht="15.75" thickBot="1" x14ac:dyDescent="0.3">
      <c r="A1" t="s">
        <v>16</v>
      </c>
    </row>
    <row r="2" spans="1:11" ht="15.75" customHeight="1" thickBot="1" x14ac:dyDescent="0.3">
      <c r="A2" t="s">
        <v>17</v>
      </c>
      <c r="C2" s="21">
        <v>100</v>
      </c>
    </row>
    <row r="3" spans="1:11" x14ac:dyDescent="0.25">
      <c r="A3" s="76" t="s">
        <v>18</v>
      </c>
      <c r="B3" s="76"/>
      <c r="C3" s="22">
        <v>3</v>
      </c>
    </row>
    <row r="4" spans="1:11" ht="15.75" customHeight="1" thickBot="1" x14ac:dyDescent="0.3">
      <c r="A4" s="76" t="s">
        <v>19</v>
      </c>
      <c r="B4" s="76"/>
      <c r="C4" s="23">
        <v>15</v>
      </c>
    </row>
    <row r="5" spans="1:11" ht="18" thickBot="1" x14ac:dyDescent="0.3">
      <c r="A5" t="s">
        <v>20</v>
      </c>
      <c r="C5" s="24">
        <v>15758.76</v>
      </c>
      <c r="I5" s="25" t="s">
        <v>21</v>
      </c>
      <c r="J5" s="26">
        <f>SUM(H11:H22)</f>
        <v>152.05102813160468</v>
      </c>
    </row>
    <row r="6" spans="1:11" x14ac:dyDescent="0.25">
      <c r="A6" t="s">
        <v>22</v>
      </c>
      <c r="C6" s="27">
        <f>1-(0.3549*(C3^-0.42723)*(1-(EXP(1)^(-0.005794*C5))))</f>
        <v>0.77804471746394155</v>
      </c>
    </row>
    <row r="8" spans="1:11" ht="15.75" thickBot="1" x14ac:dyDescent="0.3"/>
    <row r="9" spans="1:11" x14ac:dyDescent="0.25">
      <c r="B9" s="28" t="s">
        <v>23</v>
      </c>
      <c r="C9" s="29" t="s">
        <v>24</v>
      </c>
      <c r="D9" s="30" t="s">
        <v>21</v>
      </c>
      <c r="E9" s="30" t="s">
        <v>25</v>
      </c>
      <c r="F9" s="30" t="s">
        <v>26</v>
      </c>
      <c r="G9" s="30" t="s">
        <v>27</v>
      </c>
      <c r="H9" s="31" t="s">
        <v>28</v>
      </c>
      <c r="I9" s="32"/>
      <c r="J9" s="30"/>
      <c r="K9" s="33"/>
    </row>
    <row r="10" spans="1:11" ht="15.75" thickBot="1" x14ac:dyDescent="0.3">
      <c r="B10" s="34" t="s">
        <v>29</v>
      </c>
      <c r="C10" s="35" t="s">
        <v>30</v>
      </c>
      <c r="D10" s="36" t="s">
        <v>31</v>
      </c>
      <c r="E10" s="36" t="s">
        <v>31</v>
      </c>
      <c r="F10" s="36" t="s">
        <v>31</v>
      </c>
      <c r="G10" s="36" t="s">
        <v>31</v>
      </c>
      <c r="H10" s="37" t="s">
        <v>31</v>
      </c>
      <c r="I10" s="38" t="s">
        <v>32</v>
      </c>
      <c r="J10" s="39" t="s">
        <v>33</v>
      </c>
      <c r="K10" s="40" t="s">
        <v>34</v>
      </c>
    </row>
    <row r="11" spans="1:11" x14ac:dyDescent="0.25">
      <c r="B11" s="41">
        <v>15</v>
      </c>
      <c r="C11" s="42">
        <v>299.94467172604129</v>
      </c>
      <c r="D11" s="43">
        <f>(B11/60)*C11</f>
        <v>74.986167931510323</v>
      </c>
      <c r="E11" s="43">
        <f>D11</f>
        <v>74.986167931510323</v>
      </c>
      <c r="F11" s="44" t="s">
        <v>35</v>
      </c>
      <c r="G11" s="11">
        <f>E21</f>
        <v>5.744961248274592</v>
      </c>
      <c r="H11" s="50">
        <f>G11*C$6</f>
        <v>4.4698367512550981</v>
      </c>
      <c r="I11" s="46">
        <f>H11</f>
        <v>4.4698367512550981</v>
      </c>
      <c r="J11" s="47">
        <f>I11/$J$5</f>
        <v>2.9396951840314565E-2</v>
      </c>
      <c r="K11" s="48">
        <f>ROUND(J11,3)</f>
        <v>2.9000000000000001E-2</v>
      </c>
    </row>
    <row r="12" spans="1:11" x14ac:dyDescent="0.25">
      <c r="B12" s="41">
        <v>30</v>
      </c>
      <c r="C12" s="42">
        <v>206.21438242984334</v>
      </c>
      <c r="D12" s="43">
        <f t="shared" ref="D12:D22" si="0">(B12/60)*C12</f>
        <v>103.10719121492167</v>
      </c>
      <c r="E12" s="43">
        <f>D12-D11</f>
        <v>28.121023283411347</v>
      </c>
      <c r="F12" s="44" t="s">
        <v>36</v>
      </c>
      <c r="G12" s="11">
        <f>E19</f>
        <v>6.7548885019939462</v>
      </c>
      <c r="H12" s="50">
        <f>G12*C$6</f>
        <v>5.2556053160343073</v>
      </c>
      <c r="I12" s="49">
        <f>H12+I11</f>
        <v>9.7254420672894053</v>
      </c>
      <c r="J12" s="11">
        <f t="shared" ref="J12:J22" si="1">I12/$J$5</f>
        <v>6.396169882436932E-2</v>
      </c>
      <c r="K12" s="50">
        <f t="shared" ref="K12:K21" si="2">ROUND(J12,3)</f>
        <v>6.4000000000000001E-2</v>
      </c>
    </row>
    <row r="13" spans="1:11" x14ac:dyDescent="0.25">
      <c r="B13" s="41">
        <v>45</v>
      </c>
      <c r="C13" s="42">
        <v>161.65817980192443</v>
      </c>
      <c r="D13" s="43">
        <f t="shared" si="0"/>
        <v>121.24363485144332</v>
      </c>
      <c r="E13" s="43">
        <f t="shared" ref="E13:E22" si="3">D13-D12</f>
        <v>18.136443636521648</v>
      </c>
      <c r="F13" s="44" t="s">
        <v>37</v>
      </c>
      <c r="G13" s="11">
        <f>E17</f>
        <v>8.323907319542343</v>
      </c>
      <c r="H13" s="50">
        <f>G13*C$6</f>
        <v>6.4763721186293575</v>
      </c>
      <c r="I13" s="49">
        <f t="shared" ref="I13:I21" si="4">H13+I12</f>
        <v>16.201814185918764</v>
      </c>
      <c r="J13" s="11">
        <f t="shared" si="1"/>
        <v>0.10655511103743154</v>
      </c>
      <c r="K13" s="50">
        <f t="shared" si="2"/>
        <v>0.107</v>
      </c>
    </row>
    <row r="14" spans="1:11" x14ac:dyDescent="0.25">
      <c r="B14" s="41">
        <v>60</v>
      </c>
      <c r="C14" s="42">
        <v>134.94072618957964</v>
      </c>
      <c r="D14" s="43">
        <f t="shared" si="0"/>
        <v>134.94072618957964</v>
      </c>
      <c r="E14" s="43">
        <f t="shared" si="3"/>
        <v>13.697091338136318</v>
      </c>
      <c r="F14" s="44" t="s">
        <v>38</v>
      </c>
      <c r="G14" s="11">
        <f>E15</f>
        <v>11.15770952977897</v>
      </c>
      <c r="H14" s="50">
        <f>G14*C$6</f>
        <v>8.6811969586416069</v>
      </c>
      <c r="I14">
        <f t="shared" si="4"/>
        <v>24.883011144560371</v>
      </c>
      <c r="J14" s="11">
        <f t="shared" si="1"/>
        <v>0.16364908182681531</v>
      </c>
      <c r="K14" s="50">
        <f t="shared" si="2"/>
        <v>0.16400000000000001</v>
      </c>
    </row>
    <row r="15" spans="1:11" x14ac:dyDescent="0.25">
      <c r="B15" s="41">
        <v>75</v>
      </c>
      <c r="C15" s="42">
        <v>116.87874857548688</v>
      </c>
      <c r="D15" s="43">
        <f t="shared" si="0"/>
        <v>146.0984357193586</v>
      </c>
      <c r="E15" s="43">
        <f t="shared" si="3"/>
        <v>11.15770952977897</v>
      </c>
      <c r="F15" s="44" t="s">
        <v>39</v>
      </c>
      <c r="G15" s="11">
        <f>E13</f>
        <v>18.136443636521648</v>
      </c>
      <c r="H15" s="50">
        <f t="shared" ref="H15:H22" si="5">G15*C$6</f>
        <v>14.110964164978187</v>
      </c>
      <c r="I15">
        <f t="shared" si="4"/>
        <v>38.993975309538556</v>
      </c>
      <c r="J15" s="11">
        <f t="shared" si="1"/>
        <v>0.25645321698047391</v>
      </c>
      <c r="K15" s="50">
        <f t="shared" si="2"/>
        <v>0.25600000000000001</v>
      </c>
    </row>
    <row r="16" spans="1:11" x14ac:dyDescent="0.25">
      <c r="B16" s="41">
        <v>90</v>
      </c>
      <c r="C16" s="42">
        <v>103.73191345761404</v>
      </c>
      <c r="D16" s="43">
        <f t="shared" si="0"/>
        <v>155.59787018642106</v>
      </c>
      <c r="E16" s="43">
        <f t="shared" si="3"/>
        <v>9.4994344670624571</v>
      </c>
      <c r="F16" s="44" t="s">
        <v>40</v>
      </c>
      <c r="G16" s="11">
        <f>E11</f>
        <v>74.986167931510323</v>
      </c>
      <c r="H16" s="50">
        <f t="shared" si="5"/>
        <v>58.342591841975626</v>
      </c>
      <c r="I16">
        <f t="shared" si="4"/>
        <v>97.336567151514174</v>
      </c>
      <c r="J16" s="11">
        <f t="shared" si="1"/>
        <v>0.64015724423294584</v>
      </c>
      <c r="K16" s="50">
        <f t="shared" si="2"/>
        <v>0.64</v>
      </c>
    </row>
    <row r="17" spans="2:11" x14ac:dyDescent="0.25">
      <c r="B17" s="41">
        <v>105</v>
      </c>
      <c r="C17" s="42">
        <v>93.669587146264803</v>
      </c>
      <c r="D17" s="43">
        <f t="shared" si="0"/>
        <v>163.92177750596341</v>
      </c>
      <c r="E17" s="43">
        <f t="shared" si="3"/>
        <v>8.323907319542343</v>
      </c>
      <c r="F17" s="44" t="s">
        <v>41</v>
      </c>
      <c r="G17" s="11">
        <f>E12</f>
        <v>28.121023283411347</v>
      </c>
      <c r="H17" s="50">
        <f t="shared" si="5"/>
        <v>21.879413615338702</v>
      </c>
      <c r="I17">
        <f t="shared" si="4"/>
        <v>119.21598076685288</v>
      </c>
      <c r="J17" s="11">
        <f t="shared" si="1"/>
        <v>0.78405244760112969</v>
      </c>
      <c r="K17" s="50">
        <f t="shared" si="2"/>
        <v>0.78400000000000003</v>
      </c>
    </row>
    <row r="18" spans="2:11" x14ac:dyDescent="0.25">
      <c r="B18" s="41">
        <v>120</v>
      </c>
      <c r="C18" s="42">
        <v>85.68224557732654</v>
      </c>
      <c r="D18" s="43">
        <f t="shared" si="0"/>
        <v>171.36449115465308</v>
      </c>
      <c r="E18" s="43">
        <f t="shared" si="3"/>
        <v>7.4427136486896757</v>
      </c>
      <c r="F18" s="44" t="s">
        <v>42</v>
      </c>
      <c r="G18" s="11">
        <f>E14</f>
        <v>13.697091338136318</v>
      </c>
      <c r="H18" s="50">
        <f t="shared" si="5"/>
        <v>10.656949560258072</v>
      </c>
      <c r="I18">
        <f t="shared" si="4"/>
        <v>129.87293032711096</v>
      </c>
      <c r="J18" s="11">
        <f t="shared" si="1"/>
        <v>0.85414042853233507</v>
      </c>
      <c r="K18" s="50">
        <f t="shared" si="2"/>
        <v>0.85399999999999998</v>
      </c>
    </row>
    <row r="19" spans="2:11" x14ac:dyDescent="0.25">
      <c r="B19" s="41">
        <v>135</v>
      </c>
      <c r="C19" s="42">
        <v>79.164168736287564</v>
      </c>
      <c r="D19" s="43">
        <f t="shared" si="0"/>
        <v>178.11937965664703</v>
      </c>
      <c r="E19" s="43">
        <f t="shared" si="3"/>
        <v>6.7548885019939462</v>
      </c>
      <c r="F19" s="44" t="s">
        <v>45</v>
      </c>
      <c r="G19" s="11">
        <f>E16</f>
        <v>9.4994344670624571</v>
      </c>
      <c r="H19" s="50">
        <f t="shared" si="5"/>
        <v>7.3909848059928374</v>
      </c>
      <c r="I19">
        <f t="shared" si="4"/>
        <v>137.26391513310381</v>
      </c>
      <c r="J19" s="11">
        <f t="shared" si="1"/>
        <v>0.90274901011716813</v>
      </c>
      <c r="K19" s="50">
        <f t="shared" si="2"/>
        <v>0.90300000000000002</v>
      </c>
    </row>
    <row r="20" spans="2:11" x14ac:dyDescent="0.25">
      <c r="B20" s="41">
        <v>150</v>
      </c>
      <c r="C20" s="42">
        <v>73.728274439385572</v>
      </c>
      <c r="D20" s="43">
        <f t="shared" si="0"/>
        <v>184.32068609846394</v>
      </c>
      <c r="E20" s="43">
        <f t="shared" si="3"/>
        <v>6.2013064418169108</v>
      </c>
      <c r="F20" s="44" t="s">
        <v>46</v>
      </c>
      <c r="G20" s="11">
        <f>E18</f>
        <v>7.4427136486896757</v>
      </c>
      <c r="H20" s="50">
        <f t="shared" si="5"/>
        <v>5.7907640379597805</v>
      </c>
      <c r="I20">
        <f t="shared" si="4"/>
        <v>143.05467917106358</v>
      </c>
      <c r="J20" s="11">
        <f t="shared" si="1"/>
        <v>0.9408333565968755</v>
      </c>
      <c r="K20" s="50">
        <f t="shared" si="2"/>
        <v>0.94099999999999995</v>
      </c>
    </row>
    <row r="21" spans="2:11" x14ac:dyDescent="0.25">
      <c r="B21" s="41">
        <v>165</v>
      </c>
      <c r="C21" s="42">
        <v>69.114780853359463</v>
      </c>
      <c r="D21" s="43">
        <f t="shared" si="0"/>
        <v>190.06564734673853</v>
      </c>
      <c r="E21" s="43">
        <f t="shared" si="3"/>
        <v>5.744961248274592</v>
      </c>
      <c r="F21" s="44" t="s">
        <v>47</v>
      </c>
      <c r="G21" s="11">
        <f>E20</f>
        <v>6.2013064418169108</v>
      </c>
      <c r="H21" s="50">
        <f>G21*C$6</f>
        <v>4.8248937184307588</v>
      </c>
      <c r="I21">
        <f t="shared" si="4"/>
        <v>147.87957288949434</v>
      </c>
      <c r="J21" s="11">
        <f>I21/$J$5</f>
        <v>0.97256542561159254</v>
      </c>
      <c r="K21" s="50">
        <f t="shared" si="2"/>
        <v>0.97299999999999998</v>
      </c>
    </row>
    <row r="22" spans="2:11" ht="15.75" thickBot="1" x14ac:dyDescent="0.3">
      <c r="B22" s="51">
        <v>180</v>
      </c>
      <c r="C22" s="52">
        <v>65.142368949015008</v>
      </c>
      <c r="D22" s="53">
        <f t="shared" si="0"/>
        <v>195.42710684704502</v>
      </c>
      <c r="E22" s="53">
        <f t="shared" si="3"/>
        <v>5.3614595003064949</v>
      </c>
      <c r="F22" s="39" t="s">
        <v>48</v>
      </c>
      <c r="G22" s="1">
        <f>E22</f>
        <v>5.3614595003064949</v>
      </c>
      <c r="H22" s="56">
        <f t="shared" si="5"/>
        <v>4.1714552421103317</v>
      </c>
      <c r="I22" s="55">
        <f>H22+I21</f>
        <v>152.05102813160468</v>
      </c>
      <c r="J22" s="1">
        <f t="shared" si="1"/>
        <v>1</v>
      </c>
      <c r="K22" s="56">
        <f>ROUND(J22,3)</f>
        <v>1</v>
      </c>
    </row>
    <row r="23" spans="2:11" ht="15.75" thickBot="1" x14ac:dyDescent="0.3"/>
    <row r="24" spans="2:11" ht="15.75" thickBot="1" x14ac:dyDescent="0.3">
      <c r="I24" s="57" t="s">
        <v>43</v>
      </c>
      <c r="J24" s="26" t="s">
        <v>44</v>
      </c>
    </row>
    <row r="25" spans="2:11" x14ac:dyDescent="0.25">
      <c r="I25" s="61">
        <v>0</v>
      </c>
      <c r="J25" s="61">
        <v>0</v>
      </c>
    </row>
    <row r="26" spans="2:11" x14ac:dyDescent="0.25">
      <c r="I26" s="58">
        <v>15</v>
      </c>
      <c r="J26" s="62">
        <v>0.03</v>
      </c>
    </row>
    <row r="27" spans="2:11" x14ac:dyDescent="0.25">
      <c r="I27" s="58">
        <v>30</v>
      </c>
      <c r="J27" s="62">
        <v>6.6000000000000003E-2</v>
      </c>
    </row>
    <row r="28" spans="2:11" x14ac:dyDescent="0.25">
      <c r="I28" s="58">
        <v>45</v>
      </c>
      <c r="J28" s="62">
        <v>0.109</v>
      </c>
    </row>
    <row r="29" spans="2:11" x14ac:dyDescent="0.25">
      <c r="I29" s="58">
        <v>60</v>
      </c>
      <c r="J29" s="62">
        <v>0.16700000000000001</v>
      </c>
    </row>
    <row r="30" spans="2:11" x14ac:dyDescent="0.25">
      <c r="I30" s="58">
        <v>75</v>
      </c>
      <c r="J30" s="62">
        <v>0.26</v>
      </c>
    </row>
    <row r="31" spans="2:11" x14ac:dyDescent="0.25">
      <c r="I31" s="58">
        <v>90</v>
      </c>
      <c r="J31" s="62">
        <v>0.63800000000000001</v>
      </c>
    </row>
    <row r="32" spans="2:11" x14ac:dyDescent="0.25">
      <c r="I32" s="58">
        <v>105</v>
      </c>
      <c r="J32" s="62">
        <v>0.78</v>
      </c>
    </row>
    <row r="33" spans="9:10" x14ac:dyDescent="0.25">
      <c r="I33" s="58">
        <v>120</v>
      </c>
      <c r="J33" s="62">
        <v>0.85</v>
      </c>
    </row>
    <row r="34" spans="9:10" x14ac:dyDescent="0.25">
      <c r="I34" s="58">
        <v>135</v>
      </c>
      <c r="J34" s="62">
        <v>0.9</v>
      </c>
    </row>
    <row r="35" spans="9:10" x14ac:dyDescent="0.25">
      <c r="I35" s="58">
        <v>150</v>
      </c>
      <c r="J35" s="62">
        <v>0.93899999999999995</v>
      </c>
    </row>
    <row r="36" spans="9:10" x14ac:dyDescent="0.25">
      <c r="I36" s="58">
        <v>165</v>
      </c>
      <c r="J36" s="62">
        <v>0.97199999999999998</v>
      </c>
    </row>
    <row r="37" spans="9:10" ht="15.75" thickBot="1" x14ac:dyDescent="0.3">
      <c r="I37" s="60">
        <v>180</v>
      </c>
      <c r="J37" s="63">
        <v>1</v>
      </c>
    </row>
  </sheetData>
  <mergeCells count="2">
    <mergeCell ref="A3:B3"/>
    <mergeCell ref="A4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G2" sqref="G2"/>
    </sheetView>
  </sheetViews>
  <sheetFormatPr baseColWidth="10" defaultColWidth="9.140625" defaultRowHeight="15" x14ac:dyDescent="0.25"/>
  <cols>
    <col min="1" max="1" width="12.5703125" customWidth="1"/>
    <col min="2" max="2" width="17.28515625" customWidth="1"/>
    <col min="3" max="4" width="14.85546875" bestFit="1" customWidth="1"/>
    <col min="5" max="5" width="25.42578125" bestFit="1" customWidth="1"/>
    <col min="6" max="6" width="27.140625" bestFit="1" customWidth="1"/>
    <col min="7" max="8" width="20.28515625" customWidth="1"/>
    <col min="9" max="9" width="15.28515625" bestFit="1" customWidth="1"/>
    <col min="10" max="10" width="13.42578125" customWidth="1"/>
    <col min="11" max="11" width="15" bestFit="1" customWidth="1"/>
  </cols>
  <sheetData>
    <row r="1" spans="1:11" ht="15.75" thickBot="1" x14ac:dyDescent="0.3">
      <c r="A1" t="s">
        <v>16</v>
      </c>
    </row>
    <row r="2" spans="1:11" ht="15.75" customHeight="1" thickBot="1" x14ac:dyDescent="0.3">
      <c r="A2" t="s">
        <v>17</v>
      </c>
      <c r="C2" s="57">
        <v>100</v>
      </c>
    </row>
    <row r="3" spans="1:11" x14ac:dyDescent="0.25">
      <c r="A3" s="76" t="s">
        <v>18</v>
      </c>
      <c r="B3" s="76"/>
      <c r="C3" s="22">
        <v>6</v>
      </c>
    </row>
    <row r="4" spans="1:11" ht="15.75" customHeight="1" thickBot="1" x14ac:dyDescent="0.3">
      <c r="A4" s="76" t="s">
        <v>19</v>
      </c>
      <c r="B4" s="76"/>
      <c r="C4" s="23">
        <v>15</v>
      </c>
    </row>
    <row r="5" spans="1:11" ht="18" thickBot="1" x14ac:dyDescent="0.3">
      <c r="A5" t="s">
        <v>20</v>
      </c>
      <c r="C5" s="24">
        <v>15758.76</v>
      </c>
      <c r="I5" s="25" t="s">
        <v>21</v>
      </c>
      <c r="J5" s="26">
        <f>SUM(H11:H34)</f>
        <v>202.56926548472572</v>
      </c>
    </row>
    <row r="6" spans="1:11" x14ac:dyDescent="0.25">
      <c r="A6" t="s">
        <v>22</v>
      </c>
      <c r="C6" s="27">
        <f>1-(0.3549*(C3^-0.42723)*(1-(EXP(1)^(-0.005794*C5))))</f>
        <v>0.83493445101049635</v>
      </c>
    </row>
    <row r="8" spans="1:11" ht="15.75" thickBot="1" x14ac:dyDescent="0.3"/>
    <row r="9" spans="1:11" x14ac:dyDescent="0.25">
      <c r="B9" s="28" t="s">
        <v>23</v>
      </c>
      <c r="C9" s="29" t="s">
        <v>24</v>
      </c>
      <c r="D9" s="30" t="s">
        <v>21</v>
      </c>
      <c r="E9" s="30" t="s">
        <v>25</v>
      </c>
      <c r="F9" s="30" t="s">
        <v>26</v>
      </c>
      <c r="G9" s="30" t="s">
        <v>27</v>
      </c>
      <c r="H9" s="31" t="s">
        <v>28</v>
      </c>
      <c r="I9" s="32"/>
      <c r="J9" s="30"/>
      <c r="K9" s="33"/>
    </row>
    <row r="10" spans="1:11" ht="15.75" thickBot="1" x14ac:dyDescent="0.3">
      <c r="B10" s="64" t="s">
        <v>29</v>
      </c>
      <c r="C10" s="65" t="s">
        <v>30</v>
      </c>
      <c r="D10" s="36" t="s">
        <v>31</v>
      </c>
      <c r="E10" s="36" t="s">
        <v>31</v>
      </c>
      <c r="F10" s="36" t="s">
        <v>31</v>
      </c>
      <c r="G10" s="36" t="s">
        <v>31</v>
      </c>
      <c r="H10" s="37" t="s">
        <v>31</v>
      </c>
      <c r="I10" s="38" t="s">
        <v>32</v>
      </c>
      <c r="J10" s="39" t="s">
        <v>33</v>
      </c>
      <c r="K10" s="40" t="s">
        <v>34</v>
      </c>
    </row>
    <row r="11" spans="1:11" x14ac:dyDescent="0.25">
      <c r="A11">
        <v>1</v>
      </c>
      <c r="B11" s="66">
        <v>15</v>
      </c>
      <c r="C11" s="67">
        <v>299.94467172604129</v>
      </c>
      <c r="D11" s="68">
        <f>(B11/60)*C11</f>
        <v>74.986167931510323</v>
      </c>
      <c r="E11" s="69">
        <f>D11</f>
        <v>74.986167931510323</v>
      </c>
      <c r="F11" s="44" t="s">
        <v>35</v>
      </c>
      <c r="G11" s="47">
        <f>E33</f>
        <v>3.2515387851713626</v>
      </c>
      <c r="H11" s="48">
        <f t="shared" ref="H11:H34" si="0">G11*C$6</f>
        <v>2.7148217505363879</v>
      </c>
      <c r="I11" s="46">
        <f>H11</f>
        <v>2.7148217505363879</v>
      </c>
      <c r="J11" s="47">
        <f>I11/$J$5</f>
        <v>1.3401943004730365E-2</v>
      </c>
      <c r="K11" s="48">
        <f>ROUND(J11,3)</f>
        <v>1.2999999999999999E-2</v>
      </c>
    </row>
    <row r="12" spans="1:11" x14ac:dyDescent="0.25">
      <c r="A12">
        <v>2</v>
      </c>
      <c r="B12" s="41">
        <v>30</v>
      </c>
      <c r="C12" s="42">
        <v>206.21438242984334</v>
      </c>
      <c r="D12" s="70">
        <f>(B12/60)*C12</f>
        <v>103.10719121492167</v>
      </c>
      <c r="E12" s="43">
        <f>D12-D11</f>
        <v>28.121023283411347</v>
      </c>
      <c r="F12" s="44" t="s">
        <v>36</v>
      </c>
      <c r="G12" s="11">
        <f>E31</f>
        <v>3.4820865702691606</v>
      </c>
      <c r="H12" s="50">
        <f>G12*C$6</f>
        <v>2.9073140389187038</v>
      </c>
      <c r="I12" s="49">
        <f>H12+I11</f>
        <v>5.6221357894550916</v>
      </c>
      <c r="J12" s="11">
        <f t="shared" ref="J12:J34" si="1">I12/$J$5</f>
        <v>2.7754140175223256E-2</v>
      </c>
      <c r="K12" s="50">
        <f t="shared" ref="K12:K34" si="2">ROUND(J12,3)</f>
        <v>2.8000000000000001E-2</v>
      </c>
    </row>
    <row r="13" spans="1:11" x14ac:dyDescent="0.25">
      <c r="A13">
        <v>3</v>
      </c>
      <c r="B13" s="41">
        <v>45</v>
      </c>
      <c r="C13" s="42">
        <v>161.65817980192443</v>
      </c>
      <c r="D13" s="70">
        <f t="shared" ref="D13:D34" si="3">(B13/60)*C13</f>
        <v>121.24363485144332</v>
      </c>
      <c r="E13" s="43">
        <f t="shared" ref="E13:E33" si="4">D13-D12</f>
        <v>18.136443636521648</v>
      </c>
      <c r="F13" s="44" t="s">
        <v>37</v>
      </c>
      <c r="G13" s="11">
        <f>E29</f>
        <v>3.7563841994478651</v>
      </c>
      <c r="H13" s="50">
        <f t="shared" si="0"/>
        <v>3.136334579350506</v>
      </c>
      <c r="I13" s="49">
        <f t="shared" ref="I13:I34" si="5">H13+I12</f>
        <v>8.7584703688055967</v>
      </c>
      <c r="J13" s="11">
        <f t="shared" si="1"/>
        <v>4.3236916260951788E-2</v>
      </c>
      <c r="K13" s="50">
        <f t="shared" si="2"/>
        <v>4.2999999999999997E-2</v>
      </c>
    </row>
    <row r="14" spans="1:11" x14ac:dyDescent="0.25">
      <c r="A14">
        <v>4</v>
      </c>
      <c r="B14" s="41">
        <v>60</v>
      </c>
      <c r="C14" s="42">
        <v>134.94072618957964</v>
      </c>
      <c r="D14" s="70">
        <f>(B14/60)*C14</f>
        <v>134.94072618957964</v>
      </c>
      <c r="E14" s="43">
        <f t="shared" si="4"/>
        <v>13.697091338136318</v>
      </c>
      <c r="F14" s="44" t="s">
        <v>38</v>
      </c>
      <c r="G14" s="11">
        <f>E27</f>
        <v>4.0891855320532216</v>
      </c>
      <c r="H14" s="50">
        <f t="shared" si="0"/>
        <v>3.414201877284921</v>
      </c>
      <c r="I14">
        <f t="shared" si="5"/>
        <v>12.172672246090517</v>
      </c>
      <c r="J14" s="11">
        <f t="shared" si="1"/>
        <v>6.0091407336461761E-2</v>
      </c>
      <c r="K14" s="50">
        <f t="shared" si="2"/>
        <v>0.06</v>
      </c>
    </row>
    <row r="15" spans="1:11" x14ac:dyDescent="0.25">
      <c r="A15">
        <v>5</v>
      </c>
      <c r="B15" s="41">
        <v>75</v>
      </c>
      <c r="C15" s="42">
        <v>116.87874857548688</v>
      </c>
      <c r="D15" s="70">
        <f t="shared" si="3"/>
        <v>146.0984357193586</v>
      </c>
      <c r="E15" s="43">
        <f t="shared" si="4"/>
        <v>11.15770952977897</v>
      </c>
      <c r="F15" s="44" t="s">
        <v>39</v>
      </c>
      <c r="G15" s="11">
        <f>E25</f>
        <v>4.5029920751037196</v>
      </c>
      <c r="H15" s="50">
        <f t="shared" si="0"/>
        <v>3.75970321613134</v>
      </c>
      <c r="I15">
        <f t="shared" si="5"/>
        <v>15.932375462221858</v>
      </c>
      <c r="J15" s="11">
        <f>I15/$J$5</f>
        <v>7.8651494460906773E-2</v>
      </c>
      <c r="K15" s="50">
        <f t="shared" si="2"/>
        <v>7.9000000000000001E-2</v>
      </c>
    </row>
    <row r="16" spans="1:11" x14ac:dyDescent="0.25">
      <c r="A16">
        <v>6</v>
      </c>
      <c r="B16" s="41">
        <v>90</v>
      </c>
      <c r="C16" s="42">
        <v>103.73191345761404</v>
      </c>
      <c r="D16" s="70">
        <f t="shared" si="3"/>
        <v>155.59787018642106</v>
      </c>
      <c r="E16" s="43">
        <f t="shared" si="4"/>
        <v>9.4994344670624571</v>
      </c>
      <c r="F16" s="44" t="s">
        <v>40</v>
      </c>
      <c r="G16" s="11">
        <f>E23</f>
        <v>5.0340403922668031</v>
      </c>
      <c r="H16" s="50">
        <f t="shared" si="0"/>
        <v>4.2030937512819468</v>
      </c>
      <c r="I16">
        <f t="shared" si="5"/>
        <v>20.135469213503804</v>
      </c>
      <c r="J16" s="11">
        <f t="shared" si="1"/>
        <v>9.9400415780359699E-2</v>
      </c>
      <c r="K16" s="50">
        <f t="shared" si="2"/>
        <v>9.9000000000000005E-2</v>
      </c>
    </row>
    <row r="17" spans="1:11" x14ac:dyDescent="0.25">
      <c r="A17">
        <v>7</v>
      </c>
      <c r="B17" s="41">
        <v>105</v>
      </c>
      <c r="C17" s="42">
        <v>93.669587146264803</v>
      </c>
      <c r="D17" s="70">
        <f t="shared" si="3"/>
        <v>163.92177750596341</v>
      </c>
      <c r="E17" s="43">
        <f t="shared" si="4"/>
        <v>8.323907319542343</v>
      </c>
      <c r="F17" s="44" t="s">
        <v>41</v>
      </c>
      <c r="G17" s="11">
        <f>E21</f>
        <v>5.744961248274592</v>
      </c>
      <c r="H17" s="50">
        <f t="shared" si="0"/>
        <v>4.7966660659047227</v>
      </c>
      <c r="I17">
        <f t="shared" si="5"/>
        <v>24.932135279408527</v>
      </c>
      <c r="J17" s="11">
        <f>I17/$J$5</f>
        <v>0.12307955611997062</v>
      </c>
      <c r="K17" s="50">
        <f t="shared" si="2"/>
        <v>0.123</v>
      </c>
    </row>
    <row r="18" spans="1:11" x14ac:dyDescent="0.25">
      <c r="A18">
        <v>8</v>
      </c>
      <c r="B18" s="41">
        <v>120</v>
      </c>
      <c r="C18" s="42">
        <v>85.68224557732654</v>
      </c>
      <c r="D18" s="70">
        <f t="shared" si="3"/>
        <v>171.36449115465308</v>
      </c>
      <c r="E18" s="43">
        <f t="shared" si="4"/>
        <v>7.4427136486896757</v>
      </c>
      <c r="F18" s="44" t="s">
        <v>42</v>
      </c>
      <c r="G18" s="11">
        <f>E19</f>
        <v>6.7548885019939462</v>
      </c>
      <c r="H18" s="50">
        <f t="shared" si="0"/>
        <v>5.6398891230494295</v>
      </c>
      <c r="I18">
        <f t="shared" si="5"/>
        <v>30.572024402457956</v>
      </c>
      <c r="J18" s="11">
        <f>I18/$J$5</f>
        <v>0.15092133710068259</v>
      </c>
      <c r="K18" s="50">
        <f t="shared" si="2"/>
        <v>0.151</v>
      </c>
    </row>
    <row r="19" spans="1:11" x14ac:dyDescent="0.25">
      <c r="A19">
        <v>9</v>
      </c>
      <c r="B19" s="41">
        <v>135</v>
      </c>
      <c r="C19" s="42">
        <v>79.164168736287564</v>
      </c>
      <c r="D19" s="70">
        <f t="shared" si="3"/>
        <v>178.11937965664703</v>
      </c>
      <c r="E19" s="43">
        <f t="shared" si="4"/>
        <v>6.7548885019939462</v>
      </c>
      <c r="F19" s="44" t="s">
        <v>45</v>
      </c>
      <c r="G19" s="11">
        <f>E17</f>
        <v>8.323907319542343</v>
      </c>
      <c r="H19" s="50">
        <f t="shared" si="0"/>
        <v>6.9499169881043379</v>
      </c>
      <c r="I19">
        <f t="shared" si="5"/>
        <v>37.52194139056229</v>
      </c>
      <c r="J19" s="11">
        <f t="shared" si="1"/>
        <v>0.18523017941925424</v>
      </c>
      <c r="K19" s="50">
        <f t="shared" si="2"/>
        <v>0.185</v>
      </c>
    </row>
    <row r="20" spans="1:11" x14ac:dyDescent="0.25">
      <c r="A20">
        <v>10</v>
      </c>
      <c r="B20" s="41">
        <v>150</v>
      </c>
      <c r="C20" s="42">
        <v>73.728274439385572</v>
      </c>
      <c r="D20" s="70">
        <f t="shared" si="3"/>
        <v>184.32068609846394</v>
      </c>
      <c r="E20" s="43">
        <f t="shared" si="4"/>
        <v>6.2013064418169108</v>
      </c>
      <c r="F20" s="44" t="s">
        <v>46</v>
      </c>
      <c r="G20" s="11">
        <f>E15</f>
        <v>11.15770952977897</v>
      </c>
      <c r="H20" s="50">
        <f t="shared" si="0"/>
        <v>9.3159560807805875</v>
      </c>
      <c r="I20">
        <f t="shared" si="5"/>
        <v>46.837897471342878</v>
      </c>
      <c r="J20" s="11">
        <f t="shared" si="1"/>
        <v>0.23121917018983604</v>
      </c>
      <c r="K20" s="50">
        <f t="shared" si="2"/>
        <v>0.23100000000000001</v>
      </c>
    </row>
    <row r="21" spans="1:11" x14ac:dyDescent="0.25">
      <c r="A21">
        <v>11</v>
      </c>
      <c r="B21" s="41">
        <v>165</v>
      </c>
      <c r="C21" s="42">
        <v>69.114780853359463</v>
      </c>
      <c r="D21" s="70">
        <f t="shared" si="3"/>
        <v>190.06564734673853</v>
      </c>
      <c r="E21" s="43">
        <f t="shared" si="4"/>
        <v>5.744961248274592</v>
      </c>
      <c r="F21" s="44" t="s">
        <v>47</v>
      </c>
      <c r="G21" s="11">
        <f>E13</f>
        <v>18.136443636521648</v>
      </c>
      <c r="H21" s="50">
        <f t="shared" si="0"/>
        <v>15.142741610942013</v>
      </c>
      <c r="I21">
        <f t="shared" si="5"/>
        <v>61.980639082284888</v>
      </c>
      <c r="J21" s="11">
        <f t="shared" si="1"/>
        <v>0.30597257157433094</v>
      </c>
      <c r="K21" s="50">
        <f t="shared" si="2"/>
        <v>0.30599999999999999</v>
      </c>
    </row>
    <row r="22" spans="1:11" x14ac:dyDescent="0.25">
      <c r="A22">
        <v>12</v>
      </c>
      <c r="B22" s="41">
        <v>180</v>
      </c>
      <c r="C22" s="42">
        <v>65.142368949015008</v>
      </c>
      <c r="D22" s="70">
        <f t="shared" si="3"/>
        <v>195.42710684704502</v>
      </c>
      <c r="E22" s="43">
        <f t="shared" si="4"/>
        <v>5.3614595003064949</v>
      </c>
      <c r="F22" s="44" t="s">
        <v>48</v>
      </c>
      <c r="G22" s="11">
        <f>E11</f>
        <v>74.986167931510323</v>
      </c>
      <c r="H22" s="50">
        <f t="shared" si="0"/>
        <v>62.608534955276461</v>
      </c>
      <c r="I22">
        <f t="shared" si="5"/>
        <v>124.58917403756135</v>
      </c>
      <c r="J22" s="11">
        <f t="shared" si="1"/>
        <v>0.6150448032648651</v>
      </c>
      <c r="K22" s="50">
        <f t="shared" si="2"/>
        <v>0.61499999999999999</v>
      </c>
    </row>
    <row r="23" spans="1:11" x14ac:dyDescent="0.25">
      <c r="A23">
        <v>13</v>
      </c>
      <c r="B23" s="41">
        <v>195</v>
      </c>
      <c r="C23" s="71">
        <v>61.680352996711328</v>
      </c>
      <c r="D23" s="49">
        <f t="shared" si="3"/>
        <v>200.46114723931183</v>
      </c>
      <c r="E23" s="11">
        <f t="shared" si="4"/>
        <v>5.0340403922668031</v>
      </c>
      <c r="F23" s="44" t="s">
        <v>49</v>
      </c>
      <c r="G23" s="11">
        <f>E12</f>
        <v>28.121023283411347</v>
      </c>
      <c r="H23" s="50">
        <f t="shared" si="0"/>
        <v>23.47921113698844</v>
      </c>
      <c r="I23">
        <f t="shared" si="5"/>
        <v>148.0683851745498</v>
      </c>
      <c r="J23" s="11">
        <f t="shared" si="1"/>
        <v>0.7309518787079502</v>
      </c>
      <c r="K23" s="50">
        <f t="shared" si="2"/>
        <v>0.73099999999999998</v>
      </c>
    </row>
    <row r="24" spans="1:11" x14ac:dyDescent="0.25">
      <c r="A24">
        <v>14</v>
      </c>
      <c r="B24" s="41">
        <v>210</v>
      </c>
      <c r="C24" s="71">
        <v>58.631981823584034</v>
      </c>
      <c r="D24" s="49">
        <f t="shared" si="3"/>
        <v>205.21193638254411</v>
      </c>
      <c r="E24" s="11">
        <f t="shared" si="4"/>
        <v>4.7507891432322822</v>
      </c>
      <c r="F24" s="44" t="s">
        <v>50</v>
      </c>
      <c r="G24" s="11">
        <f>E14</f>
        <v>13.697091338136318</v>
      </c>
      <c r="H24" s="50">
        <f t="shared" si="0"/>
        <v>11.43617343684747</v>
      </c>
      <c r="I24">
        <f t="shared" si="5"/>
        <v>159.50455861139727</v>
      </c>
      <c r="J24" s="11">
        <f t="shared" si="1"/>
        <v>0.78740749851523928</v>
      </c>
      <c r="K24" s="50">
        <f t="shared" si="2"/>
        <v>0.78700000000000003</v>
      </c>
    </row>
    <row r="25" spans="1:11" x14ac:dyDescent="0.25">
      <c r="A25">
        <v>15</v>
      </c>
      <c r="B25" s="41">
        <v>225</v>
      </c>
      <c r="C25" s="71">
        <v>55.923980922039419</v>
      </c>
      <c r="D25" s="49">
        <f t="shared" si="3"/>
        <v>209.71492845764783</v>
      </c>
      <c r="E25" s="11">
        <f t="shared" si="4"/>
        <v>4.5029920751037196</v>
      </c>
      <c r="F25" s="44" t="s">
        <v>51</v>
      </c>
      <c r="G25" s="11">
        <f>E16</f>
        <v>9.4994344670624571</v>
      </c>
      <c r="H25" s="50">
        <f t="shared" si="0"/>
        <v>7.9314051016669795</v>
      </c>
      <c r="I25">
        <f t="shared" si="5"/>
        <v>167.43596371306424</v>
      </c>
      <c r="J25" s="11">
        <f t="shared" si="1"/>
        <v>0.82656153840716462</v>
      </c>
      <c r="K25" s="50">
        <f t="shared" si="2"/>
        <v>0.82699999999999996</v>
      </c>
    </row>
    <row r="26" spans="1:11" x14ac:dyDescent="0.25">
      <c r="A26">
        <v>16</v>
      </c>
      <c r="B26" s="41">
        <v>240</v>
      </c>
      <c r="C26" s="71">
        <v>53.499762496184765</v>
      </c>
      <c r="D26" s="49">
        <f t="shared" si="3"/>
        <v>213.99904998473906</v>
      </c>
      <c r="E26" s="11">
        <f t="shared" si="4"/>
        <v>4.2841215270912301</v>
      </c>
      <c r="F26" s="44" t="s">
        <v>52</v>
      </c>
      <c r="G26" s="11">
        <f>E18</f>
        <v>7.4427136486896757</v>
      </c>
      <c r="H26" s="50">
        <f t="shared" si="0"/>
        <v>6.214178034297043</v>
      </c>
      <c r="I26">
        <f t="shared" si="5"/>
        <v>173.65014174736129</v>
      </c>
      <c r="J26" s="11">
        <f t="shared" si="1"/>
        <v>0.85723834428601897</v>
      </c>
      <c r="K26" s="50">
        <f t="shared" si="2"/>
        <v>0.85699999999999998</v>
      </c>
    </row>
    <row r="27" spans="1:11" x14ac:dyDescent="0.25">
      <c r="A27">
        <v>17</v>
      </c>
      <c r="B27" s="41">
        <v>255</v>
      </c>
      <c r="C27" s="71">
        <v>51.314878945127596</v>
      </c>
      <c r="D27" s="49">
        <f t="shared" si="3"/>
        <v>218.08823551679228</v>
      </c>
      <c r="E27" s="11">
        <f t="shared" si="4"/>
        <v>4.0891855320532216</v>
      </c>
      <c r="F27" s="44" t="s">
        <v>53</v>
      </c>
      <c r="G27" s="11">
        <f>E20</f>
        <v>6.2013064418169108</v>
      </c>
      <c r="H27" s="50">
        <f t="shared" si="0"/>
        <v>5.1776843895462568</v>
      </c>
      <c r="I27">
        <f t="shared" si="5"/>
        <v>178.82782613690753</v>
      </c>
      <c r="J27" s="11">
        <f t="shared" si="1"/>
        <v>0.88279841321926322</v>
      </c>
      <c r="K27" s="50">
        <f t="shared" si="2"/>
        <v>0.88300000000000001</v>
      </c>
    </row>
    <row r="28" spans="1:11" x14ac:dyDescent="0.25">
      <c r="A28">
        <v>18</v>
      </c>
      <c r="B28" s="41">
        <v>270</v>
      </c>
      <c r="C28" s="71">
        <v>49.333896251325001</v>
      </c>
      <c r="D28" s="49">
        <f t="shared" si="3"/>
        <v>222.00253313096249</v>
      </c>
      <c r="E28" s="11">
        <f t="shared" si="4"/>
        <v>3.9142976141702093</v>
      </c>
      <c r="F28" s="44" t="s">
        <v>54</v>
      </c>
      <c r="G28" s="11">
        <f>E22</f>
        <v>5.3614595003064949</v>
      </c>
      <c r="H28" s="50">
        <f t="shared" si="0"/>
        <v>4.4764672445034135</v>
      </c>
      <c r="I28">
        <f t="shared" si="5"/>
        <v>183.30429338141096</v>
      </c>
      <c r="J28" s="11">
        <f t="shared" si="1"/>
        <v>0.90489686548837589</v>
      </c>
      <c r="K28" s="50">
        <f t="shared" si="2"/>
        <v>0.90500000000000003</v>
      </c>
    </row>
    <row r="29" spans="1:11" x14ac:dyDescent="0.25">
      <c r="A29">
        <v>19</v>
      </c>
      <c r="B29" s="41">
        <v>285</v>
      </c>
      <c r="C29" s="71">
        <v>47.528193122191652</v>
      </c>
      <c r="D29" s="49">
        <f t="shared" si="3"/>
        <v>225.75891733041036</v>
      </c>
      <c r="E29" s="11">
        <f t="shared" si="4"/>
        <v>3.7563841994478651</v>
      </c>
      <c r="F29" s="44" t="s">
        <v>55</v>
      </c>
      <c r="G29" s="11">
        <f>E24</f>
        <v>4.7507891432322822</v>
      </c>
      <c r="H29" s="50">
        <f t="shared" si="0"/>
        <v>3.966597525171272</v>
      </c>
      <c r="I29">
        <f t="shared" si="5"/>
        <v>187.27089090658222</v>
      </c>
      <c r="J29" s="11">
        <f t="shared" si="1"/>
        <v>0.92447830354947391</v>
      </c>
      <c r="K29" s="50">
        <f t="shared" si="2"/>
        <v>0.92400000000000004</v>
      </c>
    </row>
    <row r="30" spans="1:11" x14ac:dyDescent="0.25">
      <c r="A30">
        <v>20</v>
      </c>
      <c r="B30" s="41">
        <v>300</v>
      </c>
      <c r="C30" s="71">
        <v>45.874379613601221</v>
      </c>
      <c r="D30" s="49">
        <f t="shared" si="3"/>
        <v>229.37189806800609</v>
      </c>
      <c r="E30" s="11">
        <f t="shared" si="4"/>
        <v>3.6129807375957341</v>
      </c>
      <c r="F30" s="44" t="s">
        <v>56</v>
      </c>
      <c r="G30" s="11">
        <f>E26</f>
        <v>4.2841215270912301</v>
      </c>
      <c r="H30" s="50">
        <f t="shared" si="0"/>
        <v>3.5769606552841653</v>
      </c>
      <c r="I30">
        <f t="shared" si="5"/>
        <v>190.84785156186638</v>
      </c>
      <c r="J30" s="11">
        <f t="shared" si="1"/>
        <v>0.94213626684773077</v>
      </c>
      <c r="K30" s="50">
        <f t="shared" si="2"/>
        <v>0.94199999999999995</v>
      </c>
    </row>
    <row r="31" spans="1:11" x14ac:dyDescent="0.25">
      <c r="A31">
        <v>21</v>
      </c>
      <c r="B31" s="41">
        <v>315</v>
      </c>
      <c r="C31" s="71">
        <v>44.353139931100046</v>
      </c>
      <c r="D31" s="49">
        <f t="shared" si="3"/>
        <v>232.85398463827525</v>
      </c>
      <c r="E31" s="11">
        <f t="shared" si="4"/>
        <v>3.4820865702691606</v>
      </c>
      <c r="F31" s="44" t="s">
        <v>57</v>
      </c>
      <c r="G31" s="11">
        <f>E28</f>
        <v>3.9142976141702093</v>
      </c>
      <c r="H31" s="50">
        <f t="shared" si="0"/>
        <v>3.2681819295788994</v>
      </c>
      <c r="I31">
        <f t="shared" si="5"/>
        <v>194.11603349144528</v>
      </c>
      <c r="J31" s="11">
        <f t="shared" si="1"/>
        <v>0.95826991832619424</v>
      </c>
      <c r="K31" s="50">
        <f t="shared" si="2"/>
        <v>0.95799999999999996</v>
      </c>
    </row>
    <row r="32" spans="1:11" x14ac:dyDescent="0.25">
      <c r="A32">
        <v>22</v>
      </c>
      <c r="B32" s="41">
        <v>330</v>
      </c>
      <c r="C32" s="71">
        <v>42.948371686676253</v>
      </c>
      <c r="D32" s="49">
        <f t="shared" si="3"/>
        <v>236.2160442767194</v>
      </c>
      <c r="E32" s="11">
        <f t="shared" si="4"/>
        <v>3.3620596384441512</v>
      </c>
      <c r="F32" s="44" t="s">
        <v>58</v>
      </c>
      <c r="G32" s="11">
        <f>E30</f>
        <v>3.6129807375957341</v>
      </c>
      <c r="H32" s="50">
        <f t="shared" si="0"/>
        <v>3.0166020886559926</v>
      </c>
      <c r="I32">
        <f t="shared" si="5"/>
        <v>197.13263558010127</v>
      </c>
      <c r="J32" s="11">
        <f t="shared" si="1"/>
        <v>0.97316162502926984</v>
      </c>
      <c r="K32" s="50">
        <f t="shared" si="2"/>
        <v>0.97299999999999998</v>
      </c>
    </row>
    <row r="33" spans="1:11" x14ac:dyDescent="0.25">
      <c r="A33">
        <v>23</v>
      </c>
      <c r="B33" s="41">
        <v>345</v>
      </c>
      <c r="C33" s="71">
        <v>41.646536184676656</v>
      </c>
      <c r="D33" s="49">
        <f t="shared" si="3"/>
        <v>239.46758306189076</v>
      </c>
      <c r="E33" s="11">
        <f t="shared" si="4"/>
        <v>3.2515387851713626</v>
      </c>
      <c r="F33" s="44" t="s">
        <v>59</v>
      </c>
      <c r="G33" s="11">
        <f>E32</f>
        <v>3.3620596384441512</v>
      </c>
      <c r="H33" s="50">
        <f t="shared" si="0"/>
        <v>2.8070994184889151</v>
      </c>
      <c r="I33">
        <f t="shared" si="5"/>
        <v>199.93973499859018</v>
      </c>
      <c r="J33" s="11">
        <f t="shared" si="1"/>
        <v>0.98701910440439544</v>
      </c>
      <c r="K33" s="50">
        <f t="shared" si="2"/>
        <v>0.98699999999999999</v>
      </c>
    </row>
    <row r="34" spans="1:11" ht="15.75" thickBot="1" x14ac:dyDescent="0.3">
      <c r="A34">
        <v>24</v>
      </c>
      <c r="B34" s="51">
        <v>360</v>
      </c>
      <c r="C34" s="72">
        <v>40.436161433503791</v>
      </c>
      <c r="D34" s="55">
        <f t="shared" si="3"/>
        <v>242.61696860102273</v>
      </c>
      <c r="E34" s="1">
        <f>D34-D33</f>
        <v>3.1493855391319698</v>
      </c>
      <c r="F34" s="39" t="s">
        <v>60</v>
      </c>
      <c r="G34" s="1">
        <f>E34</f>
        <v>3.1493855391319698</v>
      </c>
      <c r="H34" s="56">
        <f t="shared" si="0"/>
        <v>2.6295304861355473</v>
      </c>
      <c r="I34" s="55">
        <f t="shared" si="5"/>
        <v>202.56926548472572</v>
      </c>
      <c r="J34" s="1">
        <f t="shared" si="1"/>
        <v>1</v>
      </c>
      <c r="K34" s="56">
        <f t="shared" si="2"/>
        <v>1</v>
      </c>
    </row>
    <row r="35" spans="1:11" ht="15.75" thickBot="1" x14ac:dyDescent="0.3">
      <c r="B35" s="19"/>
      <c r="F35" s="44"/>
    </row>
    <row r="36" spans="1:11" ht="15.75" thickBot="1" x14ac:dyDescent="0.3">
      <c r="B36" s="19"/>
      <c r="F36" s="44"/>
      <c r="I36" s="57" t="s">
        <v>43</v>
      </c>
      <c r="J36" s="26" t="s">
        <v>44</v>
      </c>
    </row>
    <row r="37" spans="1:11" x14ac:dyDescent="0.25">
      <c r="B37" s="19"/>
      <c r="F37" s="44"/>
      <c r="I37" s="61">
        <v>0</v>
      </c>
      <c r="J37" s="61">
        <v>0</v>
      </c>
    </row>
    <row r="38" spans="1:11" x14ac:dyDescent="0.25">
      <c r="B38" s="19"/>
      <c r="F38" s="44"/>
      <c r="I38" s="58">
        <v>15</v>
      </c>
      <c r="J38" s="62">
        <v>1.4E-2</v>
      </c>
    </row>
    <row r="39" spans="1:11" x14ac:dyDescent="0.25">
      <c r="B39" s="19"/>
      <c r="F39" s="44"/>
      <c r="I39" s="58">
        <v>30</v>
      </c>
      <c r="J39" s="62">
        <v>2.9000000000000001E-2</v>
      </c>
    </row>
    <row r="40" spans="1:11" x14ac:dyDescent="0.25">
      <c r="B40" s="19"/>
      <c r="F40" s="44"/>
      <c r="I40" s="58">
        <v>45</v>
      </c>
      <c r="J40" s="62">
        <v>4.4999999999999998E-2</v>
      </c>
    </row>
    <row r="41" spans="1:11" x14ac:dyDescent="0.25">
      <c r="B41" s="19"/>
      <c r="F41" s="44"/>
      <c r="I41" s="58">
        <v>60</v>
      </c>
      <c r="J41" s="62">
        <v>6.2E-2</v>
      </c>
    </row>
    <row r="42" spans="1:11" x14ac:dyDescent="0.25">
      <c r="B42" s="19"/>
      <c r="F42" s="44"/>
      <c r="I42" s="58">
        <v>75</v>
      </c>
      <c r="J42" s="62">
        <v>8.1000000000000003E-2</v>
      </c>
    </row>
    <row r="43" spans="1:11" x14ac:dyDescent="0.25">
      <c r="B43" s="19"/>
      <c r="F43" s="44"/>
      <c r="I43" s="58">
        <v>90</v>
      </c>
      <c r="J43" s="62">
        <v>0.10299999999999999</v>
      </c>
    </row>
    <row r="44" spans="1:11" x14ac:dyDescent="0.25">
      <c r="B44" s="19"/>
      <c r="F44" s="44"/>
      <c r="I44" s="58">
        <v>105</v>
      </c>
      <c r="J44" s="62">
        <v>0.127</v>
      </c>
    </row>
    <row r="45" spans="1:11" x14ac:dyDescent="0.25">
      <c r="B45" s="19"/>
      <c r="F45" s="44"/>
      <c r="I45" s="58">
        <v>120</v>
      </c>
      <c r="J45" s="62">
        <v>0.155</v>
      </c>
    </row>
    <row r="46" spans="1:11" x14ac:dyDescent="0.25">
      <c r="B46" s="19"/>
      <c r="F46" s="44"/>
      <c r="I46" s="58">
        <v>135</v>
      </c>
      <c r="J46" s="62">
        <v>0.19</v>
      </c>
    </row>
    <row r="47" spans="1:11" x14ac:dyDescent="0.25">
      <c r="B47" s="19"/>
      <c r="F47" s="44"/>
      <c r="I47" s="58">
        <v>150</v>
      </c>
      <c r="J47" s="62">
        <v>0.23599999999999999</v>
      </c>
    </row>
    <row r="48" spans="1:11" x14ac:dyDescent="0.25">
      <c r="B48" s="19"/>
      <c r="F48" s="44"/>
      <c r="I48" s="58">
        <v>165</v>
      </c>
      <c r="J48" s="62">
        <v>0.31</v>
      </c>
    </row>
    <row r="49" spans="2:10" x14ac:dyDescent="0.25">
      <c r="B49" s="19"/>
      <c r="F49" s="44"/>
      <c r="I49" s="58">
        <v>180</v>
      </c>
      <c r="J49" s="62">
        <v>0.61199999999999999</v>
      </c>
    </row>
    <row r="50" spans="2:10" x14ac:dyDescent="0.25">
      <c r="B50" s="19"/>
      <c r="F50" s="44"/>
      <c r="I50" s="58">
        <v>195</v>
      </c>
      <c r="J50" s="62">
        <v>0.72599999999999998</v>
      </c>
    </row>
    <row r="51" spans="2:10" x14ac:dyDescent="0.25">
      <c r="B51" s="19"/>
      <c r="F51" s="44"/>
      <c r="I51" s="58">
        <v>210</v>
      </c>
      <c r="J51" s="62">
        <v>0.78200000000000003</v>
      </c>
    </row>
    <row r="52" spans="2:10" x14ac:dyDescent="0.25">
      <c r="B52" s="19"/>
      <c r="F52" s="44"/>
      <c r="I52" s="58">
        <v>225</v>
      </c>
      <c r="J52" s="62">
        <v>0.82199999999999995</v>
      </c>
    </row>
    <row r="53" spans="2:10" x14ac:dyDescent="0.25">
      <c r="B53" s="19"/>
      <c r="F53" s="44"/>
      <c r="I53" s="58">
        <v>240</v>
      </c>
      <c r="J53" s="62">
        <v>0.85299999999999998</v>
      </c>
    </row>
    <row r="54" spans="2:10" x14ac:dyDescent="0.25">
      <c r="B54" s="19"/>
      <c r="F54" s="44"/>
      <c r="I54" s="58">
        <v>255</v>
      </c>
      <c r="J54" s="62">
        <v>0.879</v>
      </c>
    </row>
    <row r="55" spans="2:10" x14ac:dyDescent="0.25">
      <c r="B55" s="19"/>
      <c r="F55" s="44"/>
      <c r="I55" s="58">
        <v>270</v>
      </c>
      <c r="J55" s="62">
        <v>0.90200000000000002</v>
      </c>
    </row>
    <row r="56" spans="2:10" x14ac:dyDescent="0.25">
      <c r="B56" s="19"/>
      <c r="F56" s="44"/>
      <c r="I56" s="58">
        <v>285</v>
      </c>
      <c r="J56" s="62">
        <v>0.92200000000000004</v>
      </c>
    </row>
    <row r="57" spans="2:10" x14ac:dyDescent="0.25">
      <c r="B57" s="19"/>
      <c r="F57" s="44"/>
      <c r="I57" s="58">
        <v>300</v>
      </c>
      <c r="J57" s="62">
        <v>0.94</v>
      </c>
    </row>
    <row r="58" spans="2:10" x14ac:dyDescent="0.25">
      <c r="B58" s="19"/>
      <c r="F58" s="44"/>
      <c r="I58" s="58">
        <v>315</v>
      </c>
      <c r="J58" s="62">
        <v>0.95699999999999996</v>
      </c>
    </row>
    <row r="59" spans="2:10" x14ac:dyDescent="0.25">
      <c r="B59" s="19"/>
      <c r="F59" s="44"/>
      <c r="I59" s="58">
        <v>330</v>
      </c>
      <c r="J59" s="62">
        <v>0.97199999999999998</v>
      </c>
    </row>
    <row r="60" spans="2:10" x14ac:dyDescent="0.25">
      <c r="I60" s="58">
        <v>345</v>
      </c>
      <c r="J60" s="62">
        <v>0.98699999999999999</v>
      </c>
    </row>
    <row r="61" spans="2:10" ht="15.75" thickBot="1" x14ac:dyDescent="0.3">
      <c r="I61" s="60">
        <v>360</v>
      </c>
      <c r="J61" s="63">
        <v>1</v>
      </c>
    </row>
  </sheetData>
  <mergeCells count="2">
    <mergeCell ref="A3:B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Curvas IDF</vt:lpstr>
      <vt:lpstr>Tormenta 2 Hr</vt:lpstr>
      <vt:lpstr>Tormenta 3 Hr</vt:lpstr>
      <vt:lpstr>Tormenta 6 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2021-01-31T23:10:09Z</dcterms:modified>
</cp:coreProperties>
</file>